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activeTab="3"/>
  </bookViews>
  <sheets>
    <sheet name="computo" sheetId="1" r:id="rId1"/>
    <sheet name="quadro economico" sheetId="2" r:id="rId2"/>
    <sheet name="sicurezza" sheetId="3" r:id="rId3"/>
    <sheet name="incid manodopera" sheetId="4" r:id="rId4"/>
    <sheet name="sommario computo" sheetId="5" r:id="rId5"/>
    <sheet name="elenco prezzi" sheetId="6" r:id="rId6"/>
  </sheets>
  <calcPr calcId="125725"/>
</workbook>
</file>

<file path=xl/calcChain.xml><?xml version="1.0" encoding="utf-8"?>
<calcChain xmlns="http://schemas.openxmlformats.org/spreadsheetml/2006/main">
  <c r="G25" i="2"/>
  <c r="G13" i="5"/>
  <c r="E256" i="6"/>
  <c r="E252"/>
  <c r="E249"/>
  <c r="E245"/>
  <c r="E242"/>
  <c r="E236"/>
  <c r="E233"/>
  <c r="E228"/>
  <c r="E225"/>
  <c r="E222"/>
  <c r="E219"/>
  <c r="E207"/>
  <c r="E204"/>
  <c r="E189"/>
  <c r="E186"/>
  <c r="E183"/>
  <c r="E180"/>
  <c r="E177"/>
  <c r="E174"/>
  <c r="E171"/>
  <c r="E168"/>
  <c r="E135"/>
  <c r="E132"/>
  <c r="E129"/>
  <c r="E105"/>
  <c r="E75"/>
  <c r="E71"/>
  <c r="E68"/>
  <c r="E65"/>
  <c r="H90" i="5"/>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2"/>
  <c r="G11"/>
  <c r="G10"/>
  <c r="G9"/>
  <c r="G8"/>
  <c r="G7"/>
  <c r="G6"/>
  <c r="G5"/>
  <c r="I98" i="4"/>
  <c r="I99"/>
  <c r="I100"/>
  <c r="I96"/>
  <c r="J40"/>
  <c r="J41" s="1"/>
  <c r="J42" s="1"/>
  <c r="J43" s="1"/>
  <c r="J44" s="1"/>
  <c r="H103"/>
  <c r="G95"/>
  <c r="G85"/>
  <c r="I85" s="1"/>
  <c r="G100"/>
  <c r="G99"/>
  <c r="G98"/>
  <c r="G97"/>
  <c r="I97" s="1"/>
  <c r="G96"/>
  <c r="I95"/>
  <c r="G94"/>
  <c r="I94" s="1"/>
  <c r="G93"/>
  <c r="I93" s="1"/>
  <c r="G92"/>
  <c r="I92" s="1"/>
  <c r="G91"/>
  <c r="I91" s="1"/>
  <c r="G90"/>
  <c r="I90" s="1"/>
  <c r="G89"/>
  <c r="I89" s="1"/>
  <c r="G88"/>
  <c r="I88" s="1"/>
  <c r="K103"/>
  <c r="E105" s="1"/>
  <c r="G87"/>
  <c r="I87" s="1"/>
  <c r="G86"/>
  <c r="I86" s="1"/>
  <c r="G84"/>
  <c r="I84" s="1"/>
  <c r="G83"/>
  <c r="I83" s="1"/>
  <c r="G82"/>
  <c r="I82" s="1"/>
  <c r="G81"/>
  <c r="I81" s="1"/>
  <c r="G80"/>
  <c r="I80" s="1"/>
  <c r="G79"/>
  <c r="I79" s="1"/>
  <c r="I78"/>
  <c r="G78"/>
  <c r="G77"/>
  <c r="I77" s="1"/>
  <c r="G76"/>
  <c r="I76" s="1"/>
  <c r="I75"/>
  <c r="G75"/>
  <c r="G74"/>
  <c r="I74" s="1"/>
  <c r="G73"/>
  <c r="I73" s="1"/>
  <c r="G72"/>
  <c r="I72" s="1"/>
  <c r="G71"/>
  <c r="I71" s="1"/>
  <c r="G70"/>
  <c r="I70" s="1"/>
  <c r="G69"/>
  <c r="I69" s="1"/>
  <c r="G68"/>
  <c r="I68" s="1"/>
  <c r="G67"/>
  <c r="I67" s="1"/>
  <c r="G66"/>
  <c r="I66" s="1"/>
  <c r="G65"/>
  <c r="I65" s="1"/>
  <c r="G64"/>
  <c r="I64" s="1"/>
  <c r="G63"/>
  <c r="I63" s="1"/>
  <c r="G62"/>
  <c r="I62" s="1"/>
  <c r="G61"/>
  <c r="I61" s="1"/>
  <c r="G60"/>
  <c r="I60" s="1"/>
  <c r="G59"/>
  <c r="I59" s="1"/>
  <c r="G58"/>
  <c r="I58" s="1"/>
  <c r="G57"/>
  <c r="I57" s="1"/>
  <c r="G56"/>
  <c r="I56" s="1"/>
  <c r="G55"/>
  <c r="I55" s="1"/>
  <c r="I54"/>
  <c r="G54"/>
  <c r="G53"/>
  <c r="I53" s="1"/>
  <c r="G52"/>
  <c r="I52" s="1"/>
  <c r="I51"/>
  <c r="G51"/>
  <c r="G50"/>
  <c r="I50" s="1"/>
  <c r="G49"/>
  <c r="I49" s="1"/>
  <c r="G48"/>
  <c r="I48" s="1"/>
  <c r="G47"/>
  <c r="I47" s="1"/>
  <c r="G46"/>
  <c r="I46" s="1"/>
  <c r="G45"/>
  <c r="I45" s="1"/>
  <c r="G44"/>
  <c r="I44" s="1"/>
  <c r="G43"/>
  <c r="I43" s="1"/>
  <c r="G42"/>
  <c r="I42" s="1"/>
  <c r="G41"/>
  <c r="I41" s="1"/>
  <c r="G40"/>
  <c r="I40" s="1"/>
  <c r="G39"/>
  <c r="I39" s="1"/>
  <c r="G38"/>
  <c r="I38" s="1"/>
  <c r="I37"/>
  <c r="G37"/>
  <c r="G36"/>
  <c r="I36" s="1"/>
  <c r="G35"/>
  <c r="I35" s="1"/>
  <c r="G34"/>
  <c r="I34" s="1"/>
  <c r="G33"/>
  <c r="I33" s="1"/>
  <c r="G32"/>
  <c r="I32" s="1"/>
  <c r="G31"/>
  <c r="I31" s="1"/>
  <c r="G30"/>
  <c r="I30" s="1"/>
  <c r="G29"/>
  <c r="I29" s="1"/>
  <c r="G28"/>
  <c r="I28" s="1"/>
  <c r="G27"/>
  <c r="I27" s="1"/>
  <c r="G26"/>
  <c r="I26" s="1"/>
  <c r="G25"/>
  <c r="I25" s="1"/>
  <c r="G24"/>
  <c r="I24" s="1"/>
  <c r="G23"/>
  <c r="I23" s="1"/>
  <c r="G22"/>
  <c r="I22" s="1"/>
  <c r="G21"/>
  <c r="I21" s="1"/>
  <c r="G20"/>
  <c r="I20" s="1"/>
  <c r="G19"/>
  <c r="I19" s="1"/>
  <c r="G18"/>
  <c r="I18" s="1"/>
  <c r="H13"/>
  <c r="J18" s="1"/>
  <c r="E30" i="3"/>
  <c r="G30" s="1"/>
  <c r="E26"/>
  <c r="G26" s="1"/>
  <c r="E22"/>
  <c r="G22" s="1"/>
  <c r="E18"/>
  <c r="G18" s="1"/>
  <c r="F12"/>
  <c r="E12"/>
  <c r="E25" i="2"/>
  <c r="C527" i="1"/>
  <c r="B11" i="2" s="1"/>
  <c r="C526" i="1"/>
  <c r="B10" i="2" s="1"/>
  <c r="C525" i="1"/>
  <c r="B9" i="2" s="1"/>
  <c r="C524" i="1"/>
  <c r="B8" i="2" s="1"/>
  <c r="C523" i="1"/>
  <c r="B7" i="2" s="1"/>
  <c r="C522" i="1"/>
  <c r="B6" i="2" s="1"/>
  <c r="G517" i="1"/>
  <c r="F517"/>
  <c r="G510"/>
  <c r="H510" s="1"/>
  <c r="F510"/>
  <c r="G505"/>
  <c r="F505"/>
  <c r="G496"/>
  <c r="F496"/>
  <c r="G490"/>
  <c r="F490"/>
  <c r="F483"/>
  <c r="H483" s="1"/>
  <c r="G479"/>
  <c r="F479"/>
  <c r="G473"/>
  <c r="F473"/>
  <c r="H473" s="1"/>
  <c r="F467"/>
  <c r="H467" s="1"/>
  <c r="G457"/>
  <c r="F457"/>
  <c r="G447"/>
  <c r="F447"/>
  <c r="G440"/>
  <c r="F440"/>
  <c r="G434"/>
  <c r="F434"/>
  <c r="F419"/>
  <c r="H419" s="1"/>
  <c r="F412"/>
  <c r="H412" s="1"/>
  <c r="F405"/>
  <c r="H405" s="1"/>
  <c r="G398"/>
  <c r="H398" s="1"/>
  <c r="F398"/>
  <c r="G382"/>
  <c r="F382"/>
  <c r="F376"/>
  <c r="H376" s="1"/>
  <c r="F372"/>
  <c r="H372" s="1"/>
  <c r="F368"/>
  <c r="H368" s="1"/>
  <c r="F364"/>
  <c r="H364" s="1"/>
  <c r="G358"/>
  <c r="F358"/>
  <c r="G354"/>
  <c r="F354"/>
  <c r="G350"/>
  <c r="F350"/>
  <c r="G346"/>
  <c r="F346"/>
  <c r="G342"/>
  <c r="F342"/>
  <c r="G338"/>
  <c r="F338"/>
  <c r="G334"/>
  <c r="F334"/>
  <c r="G330"/>
  <c r="F330"/>
  <c r="F323"/>
  <c r="H323" s="1"/>
  <c r="F316"/>
  <c r="H316" s="1"/>
  <c r="F309"/>
  <c r="H309" s="1"/>
  <c r="F305"/>
  <c r="H305" s="1"/>
  <c r="F301"/>
  <c r="H301" s="1"/>
  <c r="F295"/>
  <c r="H295" s="1"/>
  <c r="F291"/>
  <c r="H291" s="1"/>
  <c r="F287"/>
  <c r="H287" s="1"/>
  <c r="F283"/>
  <c r="H283" s="1"/>
  <c r="F278"/>
  <c r="H278" s="1"/>
  <c r="G270"/>
  <c r="F270"/>
  <c r="H270" s="1"/>
  <c r="G266"/>
  <c r="F266"/>
  <c r="G262"/>
  <c r="F262"/>
  <c r="F258"/>
  <c r="H258" s="1"/>
  <c r="F253"/>
  <c r="H253" s="1"/>
  <c r="F248"/>
  <c r="H248" s="1"/>
  <c r="F241"/>
  <c r="H241" s="1"/>
  <c r="F236"/>
  <c r="H236" s="1"/>
  <c r="F229"/>
  <c r="H229" s="1"/>
  <c r="F224"/>
  <c r="H224" s="1"/>
  <c r="G214"/>
  <c r="F214"/>
  <c r="F209"/>
  <c r="H209" s="1"/>
  <c r="F202"/>
  <c r="H202" s="1"/>
  <c r="F195"/>
  <c r="H195" s="1"/>
  <c r="F188"/>
  <c r="H188" s="1"/>
  <c r="F181"/>
  <c r="H181" s="1"/>
  <c r="F176"/>
  <c r="H176" s="1"/>
  <c r="F171"/>
  <c r="H171" s="1"/>
  <c r="F165"/>
  <c r="H165" s="1"/>
  <c r="F159"/>
  <c r="H159" s="1"/>
  <c r="G151"/>
  <c r="F151"/>
  <c r="G146"/>
  <c r="F146"/>
  <c r="G141"/>
  <c r="F141"/>
  <c r="G135"/>
  <c r="F135"/>
  <c r="F130"/>
  <c r="H130" s="1"/>
  <c r="H125"/>
  <c r="F125"/>
  <c r="F119"/>
  <c r="H119" s="1"/>
  <c r="F112"/>
  <c r="H112" s="1"/>
  <c r="F107"/>
  <c r="H107" s="1"/>
  <c r="H102"/>
  <c r="F102"/>
  <c r="F96"/>
  <c r="H96" s="1"/>
  <c r="F89"/>
  <c r="H89" s="1"/>
  <c r="F82"/>
  <c r="H82" s="1"/>
  <c r="F75"/>
  <c r="H75" s="1"/>
  <c r="F68"/>
  <c r="H68" s="1"/>
  <c r="H61"/>
  <c r="F61"/>
  <c r="F56"/>
  <c r="H56" s="1"/>
  <c r="F49"/>
  <c r="H49" s="1"/>
  <c r="F44"/>
  <c r="H44" s="1"/>
  <c r="F37"/>
  <c r="H37" s="1"/>
  <c r="F31"/>
  <c r="H31" s="1"/>
  <c r="F24"/>
  <c r="H24" s="1"/>
  <c r="F17"/>
  <c r="H17" s="1"/>
  <c r="G15" i="2" l="1"/>
  <c r="H330" i="1"/>
  <c r="H334"/>
  <c r="H350"/>
  <c r="H440"/>
  <c r="H517"/>
  <c r="H338"/>
  <c r="H434"/>
  <c r="H447"/>
  <c r="H479"/>
  <c r="H490"/>
  <c r="H135"/>
  <c r="H214"/>
  <c r="H354"/>
  <c r="H382"/>
  <c r="H505"/>
  <c r="H141"/>
  <c r="H151"/>
  <c r="H457"/>
  <c r="H266"/>
  <c r="H346"/>
  <c r="H146"/>
  <c r="H358"/>
  <c r="H496"/>
  <c r="H262"/>
  <c r="H342"/>
  <c r="G12" i="3"/>
  <c r="G33" s="1"/>
  <c r="I105" i="4"/>
  <c r="E109"/>
  <c r="I103"/>
  <c r="J19"/>
  <c r="J22"/>
  <c r="J25"/>
  <c r="J20"/>
  <c r="H325" i="1"/>
  <c r="H525" s="1"/>
  <c r="G9" i="2" s="1"/>
  <c r="H216" i="1"/>
  <c r="H523" s="1"/>
  <c r="G7" i="2" s="1"/>
  <c r="H272" i="1" l="1"/>
  <c r="H524" s="1"/>
  <c r="G8" i="2" s="1"/>
  <c r="H519" i="1"/>
  <c r="H527" s="1"/>
  <c r="G11" i="2" s="1"/>
  <c r="H360" i="1"/>
  <c r="H526" s="1"/>
  <c r="G10" i="2" s="1"/>
  <c r="H153" i="1"/>
  <c r="H522" s="1"/>
  <c r="G6" i="2" s="1"/>
  <c r="J27" i="4"/>
  <c r="J28" s="1"/>
  <c r="J29" s="1"/>
  <c r="J30" s="1"/>
  <c r="J31" s="1"/>
  <c r="J32" s="1"/>
  <c r="J33" s="1"/>
  <c r="J34" s="1"/>
  <c r="J35" s="1"/>
  <c r="J36" s="1"/>
  <c r="J37" s="1"/>
  <c r="J38" s="1"/>
  <c r="J39" s="1"/>
  <c r="J45" s="1"/>
  <c r="J46" s="1"/>
  <c r="J47" s="1"/>
  <c r="J48" s="1"/>
  <c r="J49" s="1"/>
  <c r="J50" s="1"/>
  <c r="J51" s="1"/>
  <c r="J52" s="1"/>
  <c r="J53" s="1"/>
  <c r="J54" s="1"/>
  <c r="J55" s="1"/>
  <c r="J56" s="1"/>
  <c r="J21"/>
  <c r="J24"/>
  <c r="J23"/>
  <c r="J26"/>
  <c r="J58" l="1"/>
  <c r="J60" s="1"/>
  <c r="J62" s="1"/>
  <c r="J64" s="1"/>
  <c r="J66" s="1"/>
  <c r="J68" s="1"/>
  <c r="J70" s="1"/>
  <c r="J72" s="1"/>
  <c r="J74" s="1"/>
  <c r="J76" s="1"/>
  <c r="J78" s="1"/>
  <c r="J80" s="1"/>
  <c r="J82" s="1"/>
  <c r="J84" s="1"/>
  <c r="J87" s="1"/>
  <c r="J89" s="1"/>
  <c r="J91" s="1"/>
  <c r="J93" s="1"/>
  <c r="J95" s="1"/>
  <c r="J97" s="1"/>
  <c r="J99" s="1"/>
  <c r="J57"/>
  <c r="J59" s="1"/>
  <c r="J61" s="1"/>
  <c r="J63" s="1"/>
  <c r="J65" s="1"/>
  <c r="J67" s="1"/>
  <c r="J69" s="1"/>
  <c r="J71" s="1"/>
  <c r="J73" s="1"/>
  <c r="J75" s="1"/>
  <c r="J77" s="1"/>
  <c r="J79" s="1"/>
  <c r="J81" s="1"/>
  <c r="J83" s="1"/>
  <c r="E24" i="2" l="1"/>
  <c r="J86" i="4"/>
  <c r="J88" s="1"/>
  <c r="J90" s="1"/>
  <c r="J92" s="1"/>
  <c r="J94" s="1"/>
  <c r="J96" s="1"/>
  <c r="J98" s="1"/>
  <c r="J100" s="1"/>
  <c r="J85"/>
  <c r="G24" i="2" l="1"/>
  <c r="G27" s="1"/>
  <c r="G18"/>
  <c r="G21" s="1"/>
  <c r="G29" l="1"/>
  <c r="G30" s="1"/>
</calcChain>
</file>

<file path=xl/sharedStrings.xml><?xml version="1.0" encoding="utf-8"?>
<sst xmlns="http://schemas.openxmlformats.org/spreadsheetml/2006/main" count="1702" uniqueCount="565">
  <si>
    <t>IMPIANTO ELETTRICO ED ANTINCENDIO SCUOLA STATALE D'ARTE "M.D'ALEO"</t>
  </si>
  <si>
    <t>VIA B. GIORDANO - COMUNE DI MONREALE (PA)</t>
  </si>
  <si>
    <t>COD. C.M.</t>
  </si>
  <si>
    <t>COD. E.P.</t>
  </si>
  <si>
    <t>DESIGNAZIONE DEI LAVORI</t>
  </si>
  <si>
    <t>MISURE</t>
  </si>
  <si>
    <t>U.M.</t>
  </si>
  <si>
    <t>QUANTITA'</t>
  </si>
  <si>
    <t>PREZZO</t>
  </si>
  <si>
    <t>IMPORTO</t>
  </si>
  <si>
    <t>cap.1 IMPIANTI ELETTRICI INTERNI</t>
  </si>
  <si>
    <t>1.1</t>
  </si>
  <si>
    <t>14.1.2</t>
  </si>
  <si>
    <t>Derivazione per punto luce semplice, interrotto o commutato, realizzata con linea in tubazione a vista a partire dalla cassetta di derivazione del locale al centro del locale, in tubi di materiale termoplastico autoestinguente del tipo rigido serie media, resistenza allo schiacciamento 750 N, del diametro esterno pari a mm 20; fili conduttori in rame con rivestimento termoplastico tipo N07VK, compresi gli accessori di fissaggio, le curve, i raccordi, il conduttore di protezione dai contatti indiretti, la morsetteria, la minuteria ed ogni altro onere:
1) conduttori sezione 1,5 mm2</t>
  </si>
  <si>
    <t>Punto luce interno</t>
  </si>
  <si>
    <t>n° punti luce PS</t>
  </si>
  <si>
    <t>n° punti luce PT</t>
  </si>
  <si>
    <t>n° punti luce 1°P</t>
  </si>
  <si>
    <t>Punto luce di emergenza</t>
  </si>
  <si>
    <t>cad</t>
  </si>
  <si>
    <t>1.2</t>
  </si>
  <si>
    <t>Derivazione per punto luce semplice, interrotto o commutato, realizzata con linea in tubazione a vista a partire dalla cassetta di derivazione del locale al centro del locale, in tubi di materiale termoplastico autoestinguente del tipo rigido serie media, resistenza allo schiacciamento 750 N, del diametro esterno pari a mm 20; fili conduttori in rame con rivestimento termoplastico tipo N07VK, compresi gli accessori di fissaggio, le curve, i raccordi, il conduttore di protezione dai contatti indiretti, la morsetteria, la minuteria ed ogni altro onere:
2) conduttori sezione 2,5 mm2</t>
  </si>
  <si>
    <t>Punti illuminazione esterna</t>
  </si>
  <si>
    <t>sud</t>
  </si>
  <si>
    <t>est</t>
  </si>
  <si>
    <t>nord</t>
  </si>
  <si>
    <t>1.3</t>
  </si>
  <si>
    <t>14.1.4</t>
  </si>
  <si>
    <t>Punto di comando per punto luce semplice, interrotto, deviato, a pulsante, realizzato con linea in tubazione a vista a partire dalla cassetta di derivazione a vista del locale, questa inclusa, in tubi di materiale termoplastico autoestinguente del tipo rigido serie media, resistenza allo schiacciamento 750 N, del diametro esterno pari a mm 20; cassetta di derivazione a vista con grado di protezione minimo IP44, completa di coperchio in materiale termoplastico autoestinguente, fili conduttori in rame con rivestimento termoplastico tipo N07VK, apparecchio di comando di serie civile modulare completo di copri foro, placca IP55 con membrana anti-UV, montato entro contenitore da parete per tre moduli di serie civile. Compresi gli accessori di fissaggio, le curve, i raccordi, i collegamenti elettrici, la minuteria ed ogni altro onere:
1) conduttori sezione 1,5 mm2</t>
  </si>
  <si>
    <t>Punti di comando interni ad ogni vano</t>
  </si>
  <si>
    <t>n° punti di comando PS</t>
  </si>
  <si>
    <t>n° punti di comando PT</t>
  </si>
  <si>
    <t>n° punti di comando 1°P</t>
  </si>
  <si>
    <t>1.4</t>
  </si>
  <si>
    <t>14.1.8</t>
  </si>
  <si>
    <t>Installazione di relè interruttore/commutatore di tipo
elettromeccanico, tensione bobina da 24 a 230 V c.a., portata dei contatti 16 A, entro cassetta di derivazione esistente e collegamento dello stesso ai cavi già predisposti. Inclusa la minuteria ed ogni altro onere</t>
  </si>
  <si>
    <t>Relè commutatore per circuiti lampade</t>
  </si>
  <si>
    <t>lampade scala interna</t>
  </si>
  <si>
    <t>lampade ingresso principale</t>
  </si>
  <si>
    <t>1.5</t>
  </si>
  <si>
    <t>14.1.12</t>
  </si>
  <si>
    <t>Punto presa di corrente bipasso 2x10/16 A, realizzato con linea in tubazione a vista a partire dalla cassetta di derivazione del locale, questa inclusa, in tubi di materiale termoplastico autoestinguente del tipo rigido serie media, resistenza allo schiacciamento 750 N, del diametro esterno pari a mm 25; grado di protezione minimo IP44, cassetta di derivazione a vista di dimensioni adeguate e completa di coperchio in materiale termoplastico autoestinguente, fili conduttori in rame con rivestimento termoplastico tipo N07VK, presa di corrente di sicurezza bipasso 2x10/16 A con un polo di terra e alveoli di fase schermati, standard italiano tipo P17/11, placca stagna con membrana anti-UV, copri foro, montato entro scatola rettangolare da parete per tre moduli di serie civile.
Compresi gli accessori di fissaggio, le curve, i raccordi, i collegamenti elettrici, la minuteria ed ogni altro onere:
1) conduttori sezione 2,5 mm2</t>
  </si>
  <si>
    <t>Punti presa bipolare 2x10/16A</t>
  </si>
  <si>
    <t>n° punti presa PS</t>
  </si>
  <si>
    <t>n° punti presa PT</t>
  </si>
  <si>
    <t>n° punti presa 1°P</t>
  </si>
  <si>
    <t>1.6</t>
  </si>
  <si>
    <t>14.3.2</t>
  </si>
  <si>
    <t>Fornitura e posa in opera di tubi di materiale termoplastico autoestinguente a base di PVC, del tipo rigido piegabile a freddo, posti a vista, in tutto conformi alle norme CEI serie media, resistenza allo schiacciamento minimo di 750 N, compresi gli accessori di fissaggio, le curve, i raccordi, le cassette di derivazione a vista, complete di coperchio ed eventuale setto separatore, e di ogni altro onere. Grado di protezione minimo IP44:
2) diametro esterno 25,0 mm2</t>
  </si>
  <si>
    <t>Tubo pvc x linea dorsale</t>
  </si>
  <si>
    <t>PS - ala sud - n°tubi*lunghezza</t>
  </si>
  <si>
    <t>2*90</t>
  </si>
  <si>
    <t>ml</t>
  </si>
  <si>
    <t>1.7</t>
  </si>
  <si>
    <t>Fornitura e posa in opera di tubi di materiale termoplastico autoestinguente a base di PVC, del tipo rigido piegabile a freddo, posti a vista, in tutto conformi alle norme CEI serie media, resistenza allo schiacciamento minimo di 750 N, compresi gli accessori di fissaggio, le curve, i raccordi, le cassette di derivazione a vista, complete di coperchio ed eventuale setto separatore, e di ogni altro onere. Grado di protezione minimo IP44:
3) diametro esterno 32,0 mm2</t>
  </si>
  <si>
    <t>PS - n°tubi*lunghezza</t>
  </si>
  <si>
    <t>2*95</t>
  </si>
  <si>
    <t>PT - n°tubi*lunghezza  2*145+2*169</t>
  </si>
  <si>
    <t>1°P - n°tubi*lunghezza</t>
  </si>
  <si>
    <t>2*110</t>
  </si>
  <si>
    <t>1.8</t>
  </si>
  <si>
    <t>Fornitura e posa in opera di tubi di materiale termoplastico autoestinguente a base di PVC, del tipo rigido piegabile a freddo, posti a vista, in tutto conformi alle norme CEI serie media, resistenza allo schiacciamento minimo di 750 N, compresi gli accessori di fissaggio, le curve, i raccordi, le cassette di derivazione a vista, complete di coperchio ed eventuale setto separatore, e di ogni altro onere. Grado di protezione minimo IP44:
4) diametro esterno 40,0 mm2</t>
  </si>
  <si>
    <t>Tubo pvc x linea dorsale-tratti vert.</t>
  </si>
  <si>
    <t>tubo linea dorsale tratto vert. - n°tubi*lunghezza</t>
  </si>
  <si>
    <t>4*20</t>
  </si>
  <si>
    <t>1.9</t>
  </si>
  <si>
    <t>14.3.7</t>
  </si>
  <si>
    <t>Cassetta di derivazione in materiale termoplastico, completa di coperchio con grado di protezione IP55, in opera a parete, compresi gli accessori di fissaggio e quelli necessari per mantenere il grado di protezione, nonchè ogni altro onere:
1) Dimensione 100x100x50 mm</t>
  </si>
  <si>
    <t>Cassette di derivazione</t>
  </si>
  <si>
    <t>P.S.</t>
  </si>
  <si>
    <t>P.T.</t>
  </si>
  <si>
    <t>1°P.</t>
  </si>
  <si>
    <t>1.10</t>
  </si>
  <si>
    <t>Cassetta di derivazione in materiale termoplastico, completa di coperchio con grado di protezione IP55, in opera a parete, compresi gli accessori di fissaggio e quelli necessari per mantenere il grado di protezione, nonchè ogni altro onere:
2) Dimensione 150x110x70 mm.</t>
  </si>
  <si>
    <t>1.11</t>
  </si>
  <si>
    <t>14.3.3</t>
  </si>
  <si>
    <t>Fornitura e posa in opera a qualsiasi altezza di cavo unipolare isolato in PVC, senza guaina, non propagante l’incendio, non propagante la fiamma, a contenuta emissione di gas corrosivi, conduttori in rame tipo flessibili, a norma CEI 20-22 II e CEI 20-35, marchio IMQ, posato su passerella porta cavi o entro tubazioni a vista e/o sottotraccia, compresi i collegamenti, i capicorda le fascette di fissaggio, i segna cavo e ogni altro onere:
1) conduttori sezione 1,5 mm2</t>
  </si>
  <si>
    <t>Cavo x linea dorsale</t>
  </si>
  <si>
    <t>PS - lunghezza cavo</t>
  </si>
  <si>
    <t>PT - lunghezza cavo</t>
  </si>
  <si>
    <t>1°P -  lunghezza cavo</t>
  </si>
  <si>
    <t>1.12</t>
  </si>
  <si>
    <t>Fornitura e posa in opera a qualsiasi altezza di cavo unipolare isolato in PVC, senza guaina, non propagante l’incendio, non propagante la fiamma, a contenuta emissione di gas corrosivi, conduttori in rame tipo flessibili, a norma CEI 20-22 II e CEI 20-35, marchio IMQ, posato su passerella porta cavi o entro tubazioni a vista e/o sottotraccia, compresi i collegamenti, i capicorda le fascette di fissaggio, i segna cavo e ogni altro onere:
2) conduttori sezione 2,5 mm2</t>
  </si>
  <si>
    <t>PT  - lunghezza cavo</t>
  </si>
  <si>
    <t>1°P - lunghezza cavo</t>
  </si>
  <si>
    <t>1.13</t>
  </si>
  <si>
    <t>Fornitura e posa in opera a qualsiasi altezza di cavo unipolare isolato in PVC, senza guaina, non propagante l’incendio, non propagante la fiamma, a contenuta emissione di gas corrosivi, conduttori in rame tipo flessibili, a norma CEI 20-22 II e CEI 20-35, marchio IMQ, posato su passerella porta cavi o entro tubazioni a vista e/o sottotraccia, compresi i collegamenti, i capicorda le fascette di fissaggio, i segna cavo e ogni altro onere:
3) conduttori sezione 4,0 mm2</t>
  </si>
  <si>
    <t>1.14</t>
  </si>
  <si>
    <t>Fornitura e posa in opera a qualsiasi altezza di cavo unipolare isolato in PVC, senza guaina, non propagante l’incendio, non propagante la fiamma, a contenuta emissione di gas corrosivi, conduttori in rame tipo flessibili, a norma CEI 20-22 II e CEI 20-35, marchio IMQ, posato su passerella porta cavi o entro tubazioni a vista e/o sottotraccia, compresi i collegamenti, i capicorda le fascette di fissaggio, i segna cavo e ogni altro onere:
4) conduttori sezione 6,0 mm2</t>
  </si>
  <si>
    <t>PS  - lunghezza cavo</t>
  </si>
  <si>
    <t>1.15</t>
  </si>
  <si>
    <t>14.3.4</t>
  </si>
  <si>
    <t>Fornitura e posa in opera di cavo unipolare isolato in elastomero reticolato di qualità G9, senza guaina, non propagante l’incendio, non propagante la fiamma, a bassissima emissione di gas tossici, conduttori in rame tipo flessibili, a norma CEI 20-22 II e CEI 20-35, marchio IMQ, posato su passerella porta cavi o entro tubazioni a vista e/o sottotraccia, compresi i collegamenti, i capicorda le fascette di fissaggio, i segna cavo e ogni altro onere:
4) conduttori sezione 6,0 mm2</t>
  </si>
  <si>
    <t>Cavo x linea montante</t>
  </si>
  <si>
    <t>Gruppo pompe antincendio (n° cavi x lunghezza)</t>
  </si>
  <si>
    <t>4*50</t>
  </si>
  <si>
    <t>1.16</t>
  </si>
  <si>
    <t>Fornitura e posa in opera di cavo unipolare isolato in elastomero reticolato di qualità G9, senza guaina, non propagante l’incendio, non propagante la fiamma, a bassissima emissione di gas tossici, conduttori in rame tipo flessibili, a norma CEI 20-22 II e CEI 20-35, marchio IMQ, posato su passerella porta cavi o entro tubazioni a vista e/o sottotraccia, compresi i collegamenti, i capicorda le fascette di fissaggio, i segna cavo e ogni altro onere:
6) conduttori sezione 16,0 mm2</t>
  </si>
  <si>
    <t>SottoQuadro P.S. - Q6 (n° cavi x lunghezza)</t>
  </si>
  <si>
    <t>5*30</t>
  </si>
  <si>
    <t>1.17</t>
  </si>
  <si>
    <t>Fornitura e posa in opera di cavo unipolare isolato in elastomero reticolato di qualità G9, senza guaina, non propagante l’incendio, non propagante la fiamma, a bassissima emissione di gas tossici, conduttori in rame tipo flessibili, a norma CEI 20-22 II e CEI 20-35, marchio IMQ, posato su passerella porta cavi o entro tubazioni a vista e/o sottotraccia, compresi i collegamenti, i capicorda le fascette di fissaggio, i segna cavo e ogni altro onere:
7) conduttori sezione 25,0 mm2</t>
  </si>
  <si>
    <t>Cavo x linee montanti</t>
  </si>
  <si>
    <t>Quadro Generale  (n°cavi x lunghez)</t>
  </si>
  <si>
    <t>2*75</t>
  </si>
  <si>
    <t>Quadro P.S. (n° cavi x lunghezza)</t>
  </si>
  <si>
    <t>5*25</t>
  </si>
  <si>
    <t>Quadro 1°P. (n° cavi x lunghezza )</t>
  </si>
  <si>
    <t>1.18</t>
  </si>
  <si>
    <t>Fornitura e posa in opera di cavo unipolare isolato in elastomero reticolato di qualità G9, senza guaina, non propagante l’incendio, non propagante la fiamma, a bassissima emissione di gas tossici, conduttori in rame tipo flessibili, a norma CEI 20-22 II e CEI 20-35, marchio IMQ, posato su passerella porta cavi o entro tubazioni a vista e/o sottotraccia, compresi i collegamenti, i capicorda le fascette di fissaggio, i segna cavo e ogni altro onere:
8) conduttori sezione 35,0 mm2</t>
  </si>
  <si>
    <t>Quadro Generale 1 (n° cavi x lunghezza)</t>
  </si>
  <si>
    <t>1*45</t>
  </si>
  <si>
    <t>Quadro Generale 2 (n°cavi x lunghez)</t>
  </si>
  <si>
    <t>3*75</t>
  </si>
  <si>
    <t>1.19</t>
  </si>
  <si>
    <t>Fornitura e posa in opera di cavo unipolare isolato in elastomero reticolato di qualità G9, senza guaina, non propagante l’incendio, non propagante la fiamma, a bassissima emissione di gas tossici, conduttori in rame tipo flessibili, a norma CEI 20-22 II e CEI 20-35, marchio IMQ, posato su passerella porta cavi o entro tubazioni a vista e/o sottotraccia, compresi i collegamenti, i capicorda le fascette di fissaggio, i segna cavo e ogni altro onere:
10) conduttori sezione 70,0 mm2</t>
  </si>
  <si>
    <t>Quadro Generale 2 (n° cavi x lunghezza)</t>
  </si>
  <si>
    <t>3*45</t>
  </si>
  <si>
    <t>1.20</t>
  </si>
  <si>
    <t>AN.8</t>
  </si>
  <si>
    <t>INTERRUTTORE SOTTOVETRO PER EMERGENZA
Fornitura e posa in opera di interruttore sottovetro, per emergenza, portata minima 32A, posto al piano terra, idoneo ad interrompere l'alimentazione in caso di emergenza. Compreso l'onere per il fissaggio della scatola ad incasso per l'alloggiamento, calotta, minuterie di cablaggio ed ogni altro onere e magistero per dare l'opera finta e perfettamente funzionante.</t>
  </si>
  <si>
    <t>Per interruzione alimentazione generale</t>
  </si>
  <si>
    <t>Per interruzione alimentazione ascensore</t>
  </si>
  <si>
    <t>1.21</t>
  </si>
  <si>
    <t>AN.7</t>
  </si>
  <si>
    <t>PUNTO DI CHIAMATA CON LINEA SOTTOTRACCIA PER SERVIZI IGIENICI PER PORTATORI DI HANDICAP
Punto di chiamata per servizi igienici per portatorri di handicap con linea in tubo rigido in materiale isolante con posa a vista diametro interno min.20 mm, fili conduttori in rame con rivestimento termoplastico non propagante l'incendio di sezione non inferiore a 1,5 mmq compreso pulsante a tirante ti tipo modulare con placca in materiale plastco, campanello di allarme, scatole di derivazione ad incasso di tipo modulare principale di alimentazione di adeguata sezione a partire dalla scatola di derivazione più vicina dentro tubo di polivinile autoestinguente del diametro interno min.16 mm, nonché della morsetteria ed ogni altro onere per dare l'opera perfettamente funzionante.</t>
  </si>
  <si>
    <t>servizi igienici x diversamente abili</t>
  </si>
  <si>
    <t>PT</t>
  </si>
  <si>
    <t>1°P</t>
  </si>
  <si>
    <t>1.22</t>
  </si>
  <si>
    <t>AN.13</t>
  </si>
  <si>
    <t>SISTEMA DI SEGNALAZIONE DI INIZIO E FINE LEZIONE
Fornitura e posa in opera di sistema di inizio e fine lezione costituito da idonee campanelle da installare nei corridoi udibili nelle varie aule e di idonei pulsanti di comando da installare nelle zone presidiate dal personale di servizio. Compreso le condutture elettriche in tubo PVC posate a vista, i cavi di sezione minima 1,5 mmq, il fissaggio delle campanelle a parete nonchè dei pulsanti di comando entro apposite scatole portafrutti complete di placche e di ogni altro accessorio necessario. Compreso altresì gli accessori per le connessioni elettriche, eventuali morsetti, ed ogni altro onere e magistero per dare l'opera finita e perfettamente funzionante.</t>
  </si>
  <si>
    <t>Segnalazione inizio e fine lezione</t>
  </si>
  <si>
    <t>n° sistemi</t>
  </si>
  <si>
    <t>AN.19</t>
  </si>
  <si>
    <t>Fornitura e posa in opera di gruppo di continuità UPS monofase da 3,3 kVA con tecnologia On Line a doppia conversione (VFI) in grado di fornire una tensione sinusoidale filtrata e stabilizzata in tensione, forma e frequenza; dotato di filtri di ingresso e uscita e di un alta immunità del carico contro i disturbi di rete ed i fulmini. Installazione a pavimento o su armadio rack, in ambienti interni, non polverosi e ben ventilati, al riparo da urti accidentali ed irraggiamento solare. Caratterizzato da una rumorosità molto ridotta, ed elevata affidabilità delle batterie. Diagnostica evoluta, software di supervisione e shut-down incluso, porta USB, porta RS232 e slot di comunicazione. Compreso altresì gli accessori per le connessioni elettriche, eventuali morsetti, ed ogni altro onere e magistero per dare l'opera finita e perfettamente funzionante.</t>
  </si>
  <si>
    <t>UPS per linea di sicurezza (P.T. - portineria)</t>
  </si>
  <si>
    <t>TOTALE IMPIANTI ELETTRICI INTERNI</t>
  </si>
  <si>
    <t>cap.2 SISTEMA DI GESTIONE ILLUMIN. E CORPI ILLUMINANTI</t>
  </si>
  <si>
    <t>2.1</t>
  </si>
  <si>
    <t>14.5.4</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</si>
  <si>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1) con lampada FL 1x36 W</t>
  </si>
  <si>
    <t>corpi illuminanti</t>
  </si>
  <si>
    <t>PT  n°</t>
  </si>
  <si>
    <t>2.2</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</si>
  <si>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4) con lampade FL 2x36 W</t>
  </si>
  <si>
    <t>PS  - n°</t>
  </si>
  <si>
    <t>PT  - n°</t>
  </si>
  <si>
    <t>2.3</t>
  </si>
  <si>
    <t>14.5.2</t>
  </si>
  <si>
    <t>Fornitura e posa in opera di plafoniera stagna IP66, per fissaggio a soffitto o parete, realizzata con corpo in policarbonato infrangibile ed autoestinguente, stabilizzati ai raggi UV, diffusore in policarbonato trasparente con finitura esterna liscia, riflettore in acciaio zincato preverniciato con resina poliestere, equipaggiata con fusibile di protezione, pressa cavo e passacavo in gomma, guarnizione in poliuretano espanso antinvecchiamento, ganci di chiusura,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6) con lampade FL 2x58 W</t>
  </si>
  <si>
    <t>PS - n°</t>
  </si>
  <si>
    <t>PT - n°</t>
  </si>
  <si>
    <t>2.4</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</si>
  <si>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5) con lampade FL 2x58 W</t>
  </si>
  <si>
    <t>PS -  n° 1</t>
  </si>
  <si>
    <t>2.5</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</si>
  <si>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6) con lampade FL 3x36 W</t>
  </si>
  <si>
    <t>2.6</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</si>
  <si>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7) con lampade FL 4x18 W</t>
  </si>
  <si>
    <t>1°P - n°</t>
  </si>
  <si>
    <t>2.7</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</si>
  <si>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8) con lampade FL 4x36 W</t>
  </si>
  <si>
    <t>2.8</t>
  </si>
  <si>
    <t>14.5.7</t>
  </si>
  <si>
    <t>Fornitura e posa in opera di plafoniera di emergenza IP65, per fissaggio a parete, realizzata con corpo in policarbonato infrangibile ed autoestinguente, stabilizzata ai raggi UV, diffusore in policarbonato trasparente con finitura esterna liscia, riflettore in policarbonato bianco, idonea anche per installazione su superfici normalmente infiammabili, doppio isolamento.
Apparecchio idoneo per il funzionamento “Solo Emergenza
(S.E.)”, dotato di circuito di auto diagnosi,autonomia 3 h, tempo di ricarica completo in 12 ore, provvisto di Marchio CE e di qualità IMQ o equivalente. In opera completa di lampada fluorescente lineare FL, degli allacciamenti elettrici, gli accessori di fissaggio ed ogni altro onere e magistero per dare l’opera finita a perfetta regola d’arte:
3) con lampada FLC 18 W ..</t>
  </si>
  <si>
    <t>corpi illuminanti di emergenza</t>
  </si>
  <si>
    <t>1°P -  n°</t>
  </si>
  <si>
    <t>2.9</t>
  </si>
  <si>
    <t>14.5.10</t>
  </si>
  <si>
    <t>Fornitura e posa in opera di proiettore IP65, realizzata con corpo in alluminio pressofuso, con alettature di raffreddamento, verniciato con polvere poliestere resistente alla corrosione, completo di staffa zincata e verniciata, riflettore in alluminio ossidato e brillantato, diffusore in vetro temperato sp. 5 mm resistente agli shock termici, idoneo anche per installazione su superfici normalmente infiammabili. Apparecchio provvisto di Marchio CE e di qualità IMQ o equivalente. In opera completo di lampada, degli allacciamenti elettrici, gli accessori di fissaggio, del puntamento, ed ogni altro onere e magistero per dare l’opera finita a perfetta regola d’arte:
4) con lampada JM-TS 250 W</t>
  </si>
  <si>
    <t>corpi illuminanti x illuminaz. Esterna</t>
  </si>
  <si>
    <t>Sud</t>
  </si>
  <si>
    <t>Est</t>
  </si>
  <si>
    <t>Nord</t>
  </si>
  <si>
    <t>2.10</t>
  </si>
  <si>
    <t>A.N.10</t>
  </si>
  <si>
    <t>SISTEMA DI GESTIONE ILLUMINAZIONE INTERNA.
Sistema lighting management per il controllo e la gestione dei livelli di illuminamento degli ambienti inteni alla struttura
scolastica, finalizzata al risparmio energetico ed all'ottimizzazione dell'illuminazione artificiale in funzione dell'illuminazione naturale e del livello di occupazione. Il sistema sarà composto da "swith-sensor" cioè di dispositivi dotati di sensore PIR capaci di comandare in modalità ON/OFF direttamente i corpi illuminanti in funzione della presenza. L'installazione è prevista solamente all'interno dei locali di servizio (vedi planimetria). Compreso inoltre, gli accessori per le connessioni, eventuali morsetti e minuterie, ed ogni altro onere e magistero per dare l'opera finita a regola d'arte e perfettamente funzionante.</t>
  </si>
  <si>
    <t>Sistema di gestione illuminazione interna</t>
  </si>
  <si>
    <t>P.S.+P.T.+1°P.</t>
  </si>
  <si>
    <t>TOTALE SISTEMA DI GESTIONE ILLUMINAZIONE E
CORPI ILLUMINANTI</t>
  </si>
  <si>
    <t>cap.3 IMPIANTI AUSILIARI</t>
  </si>
  <si>
    <t>3.1</t>
  </si>
  <si>
    <t>14.1.18</t>
  </si>
  <si>
    <t>Predisposizione di tubazione e cassetta realizzata con tubazione sottotraccia a partire dalla cassetta di derivazione del locale, questa inclusa, costituita da tubi di materiale termoplastico autoestinguente del tipo pieghevole del diametro esterno pari a mm 25 cassetta di derivazione ad incasso di dimensioni adeguate e completa di coperchio in materiale termoplastico autoestinguente, scatola rettangolare ad incasso per tre moduli di serie civile, completa di supporto, placca in materiale termoplastico di colore a scelta della D.L. (tra almeno5 colori) e copri foro. Comprese le tracce ed il loro successivo ricoprimento
con malta cementizia ed ogni altro onere.</t>
  </si>
  <si>
    <t>Punti presa LAN</t>
  </si>
  <si>
    <t>n° punti presa LAN PS</t>
  </si>
  <si>
    <t>n° punti presa LAN PT</t>
  </si>
  <si>
    <t>n° punti presa LAN 1°P</t>
  </si>
  <si>
    <t>3.2</t>
  </si>
  <si>
    <t>14.1.19</t>
  </si>
  <si>
    <t>Punto presa telefono di attestamento linea telefonica esterna fornita da ente gestore, costituito da scatola da incasso normalizzata per prese telefoniche e canalizzazione sotto traccia in tubo di materiale termoplastico autoestinguente del tipo flessibile ad anelli rigidi del diametro esterno non inferiore a 16 mm, completa di cassette di infilaggio con coperchio, fino all’armadietto di distribuzione telefonica posto ad una distanza non superiore ai 10 m, comprese le opere murarie ed ogni altro onere e magistero per dare l’opera completa a perfetta regola d’arte</t>
  </si>
  <si>
    <t>Punto presa Telefonica principale</t>
  </si>
  <si>
    <t>n° punto presa TP</t>
  </si>
  <si>
    <t>3.3</t>
  </si>
  <si>
    <t>14.1.20</t>
  </si>
  <si>
    <t>Presa telefonica per impianti interni non a centralino tratta da presa telefonica di consegna del segnale dell’ente gestore e costituita da: linea telefonica in permuta normalizzata di colore bianco rosso entro canalizzazioni sottotraccia in tubo di materiale termoplastico autoestinguente del tipo flessibile ad anelli rigidi
del diametro esterno non inferiore a 16 mm, completa di cassette di infilaggio con coperchio; presa telefonica modulare di serie civile del tipo RJ11 completa di supporto a placca nonché di scatola rettangolare da incasso a tre moduli di serie civile; compreso l’apertura delle tracce, la successiva copertura con malta cementizia, e comunque per uno sviluppo massimo non superiore a m 20, ed ogni altro onere e magistero per dare l’opera completa a perfetta regola d’arte</t>
  </si>
  <si>
    <t>Punti presa TP</t>
  </si>
  <si>
    <t>n° punti presa TP -  PS</t>
  </si>
  <si>
    <t>n° punti presa TP - PT</t>
  </si>
  <si>
    <t>n° punti presa TP - 1°P</t>
  </si>
  <si>
    <t>3.4</t>
  </si>
  <si>
    <t>14.1.21</t>
  </si>
  <si>
    <t>Punto presa d’antenna televisiva di attestamento con linea sotto traccia in tubi di materiale termoplastico autoestinguente, compresa aliquota colonna discendente completa di derivatori e partitori, cassette di derivazione ad incasso di tipo modulare rettangolare con coperchio in plastica quadrato o rettangolare di adeguate dimensioni, presa coassiale televisiva del tipo modulare
di serie civile completa di supporto, placca e scatole d’incasso a tre moduli, compreso il cavo televisivo da 75 OHM, le opere murarie ed ogni altro onere e magistero per dare l’opera completa a perfetta regola d’arte</t>
  </si>
  <si>
    <t>Punto presa principale TV</t>
  </si>
  <si>
    <t>n° punto presa TV</t>
  </si>
  <si>
    <t>3.5</t>
  </si>
  <si>
    <t>14.1.22</t>
  </si>
  <si>
    <t>Punto presa d’antenna televisiva successiva alla prima di
attestamento, con linea sotto traccia in tubi di materiale
termoplastico autoestinguente, completa di derivatori e partitori, cassette di derivazione ad incasso di tipo modulare rettangolare con coperchio in plastica quadrato o rettangolare di adeguate dimensioni, presa coassiale televisiva del tipo modulare di serie civile completa di supporto, placca e scatole d’incasso a tre moduli, compreso il cavo televisivo da 75 OHM, compreso l’apertura delle tracce la successiva copertura con malta
cementizia, e comunque per uno sviluppo massimo non superiore a m 20, ed ogni altro onere e magistero per dare l’opera completa a perfetta regola d’arte</t>
  </si>
  <si>
    <t>Punti presa TV</t>
  </si>
  <si>
    <t>n° punti presa TV - PS</t>
  </si>
  <si>
    <t>n° punti presa TV - PT - Scuola Media</t>
  </si>
  <si>
    <t>n° punti presa TV - 1°P</t>
  </si>
  <si>
    <t>3.6</t>
  </si>
  <si>
    <t>14.6.2</t>
  </si>
  <si>
    <t>Impianto citofonico realizzato con: apparecchio citofonico da interno completo di suoneria di chiamata e pulsante di
azionamento serratura elettrica, linea in idoneo cavo citofonico sotto traccia entro canalizzazioni in tubo di materiale termoplastico autoestinguente, completa di cassette di derivazione con coperchio quadrato o rettangolare fino all’alimentatore ed alla pulsantiera citofonica esterna, quota parte dell’alimentatore citofonico e del relativo contenitore e della linea di alimentazione, quota parte della pulsantiera citofonica a più tasti di chiamata e completa di modulo fonico, compreso il modulo per l’alloggio dal posto esterno completo di fili e frutti e quant’altro occorre per dare l’opera completa e funzionante, comprese opere murarie:
— per ogni punto di ricezione</t>
  </si>
  <si>
    <t>Postazioni citofoniche</t>
  </si>
  <si>
    <t>n° punti PT</t>
  </si>
  <si>
    <t>3.7</t>
  </si>
  <si>
    <t>A.N.15</t>
  </si>
  <si>
    <t>Fornitura e posa in opera di cavo citofonico FROR 10x0,50 mmq Flex con guaina Æ11,5 mm., con conduttori in rame di tipo flessibile, completo di isolamento in materiale termoplastico, protetto da una guaina esterna in materiale termoplastico di colore bianco, il tutto in opera dentro tubo rigido/flessibile di diametro opportuno per la separazione dai cavi di potenza, compreso ogni altro onere ed accessorio per dare l'opera finita e funzionante a
regola d'arte.</t>
  </si>
  <si>
    <t>Cavo citofonico</t>
  </si>
  <si>
    <t>Cavo x postazioni citofoniche</t>
  </si>
  <si>
    <t>3.8</t>
  </si>
  <si>
    <t>A.N.11</t>
  </si>
  <si>
    <t>IMPIANTO RICEZIONE TV CENTRALIZZATO Impianto di
ricezione TV centralizzato e modulare con amplificatore selettivo in grado di ricevere il segnale televisivo captato da almeno due antenne TV VHF e/o UHF a dieci elementi fornito e posto in opera, per almeno 50 prese. Sono compresi: le antenne; complete di collegamento fino al centralino con filtro attivo automiscelato con segnale convertito UHF; palo di altezza m. 2,50; le staffe di fissaggio; il centralino a moduli selettivi di canale; l'alimentatore; i cavi ed ogni altro accessorio. E' inoltre compreso quanto altro occorre per dare il lavoro finito.</t>
  </si>
  <si>
    <t>n°</t>
  </si>
  <si>
    <t>3.9</t>
  </si>
  <si>
    <t>A.N.12</t>
  </si>
  <si>
    <t>SISTEMA DI AMPLIFICAZIONE PER AULA MAGNA
Amplificatore per impianti di diffusione sonora, completo di N.4 ingressi universali con controllo di volume indipendente e collegabili a sorgenti audio con uscita a basso livello (microfoni) ed ad alto livello (sintonizzatori, lettori, cassette, ecc.), ingresso AUX RCA-Stereo, uscita REC/LINE su connettore RCA-Stereo, collegamenti pre-out/main-in, controllo generale volume con Vumeter a LED, Comandi treble e bass, uscita diffusori 70V/100V/4 Ohm - 120W RMS; sintonizzatore digitale FM+ lettore CD/MP3 + ingresso USB, n.2 microfoni a stelo con XLR completi di base da tavolo con pulsante di comando e prolunga microfonica con connettori XLR alle estremità, N.4 diffusori 2 vie da 40W.
Fornito e posto in opera, alimentato a 230 Vca - 24 Vcc, e
completo di ogni altro onere per dare l'opera finita a perfetta
regola d'arte. Amplificatore integrato 5 ingressi 120W.</t>
  </si>
  <si>
    <t>3.10</t>
  </si>
  <si>
    <t>A.N.14</t>
  </si>
  <si>
    <t>QUADRO CABLAGGIO STRUTTURATO E DISPOSITIVI
WIRELESS PER ACCESSO ALLA RETE LAN ED AD
INTERNET.
Fornitura e posa in opera di quadro per cablaggio strutturato rete LAN interna, composto da armadio 42U 600x600mm., blocchi otturatori per pannelli, patch panel 24p cat6 UTP, patch panel telefonico 48p 1 unità, pannello pressa cavi, blocco alimentazione con interruttori, cordoni cavo UTP cat.6 da 1,5 m., da 2m., da 3 m., per esecuzione cablaggi interni al quadro, N. 7 access point wireless 11/a/b/g ubicati come da planimetrie allegate per l'accesso wireless alla rete lan ed ad internet, cavo dati UTP cat.6
per cablaggio prese dati previste nei diversi piani (vedi
planimetrie allegate). Compreso inoltre, gli accessori per le
connessioni, eventuali morsetti, ed ogni altro onere e magistero per dare l'opera finita a regola d'arte e perfettamente funzionante.</t>
  </si>
  <si>
    <t>TOTALE IMPIANTI AUSILIARI</t>
  </si>
  <si>
    <t>cap.4 CAVIDOTTI ED IMPIANTO DI TERRA</t>
  </si>
  <si>
    <t>4.1</t>
  </si>
  <si>
    <t>18.1.1</t>
  </si>
  <si>
    <t>Scavo a sezione obbligata per blocco di fondazioni pali, eseguito con mezzo meccanico, compresa la configurazione dello scavo, fino alla profondità di 2,00 m dal piano di sbancamento o, in mancanza di questo dall’orlo medio del cavo, anche in presenza di acqua con tirante non superiore a 20 cm, alberi e ceppaie di dimensioni inferiori a quelle delle voci 1.7.1 e 1.7.2, comprese le armature di qualsiasi tipo, tranne che a cassa chiusa, occorrenti per le pareti, compresi inoltre il paleggio, il sollevamento, il carico, il trasporto delle materie nell’ambito del cantiere fino alla distanza di 1.000 m o l’accatastamento delle materie riutilizzabili lungo il bordo del cavo, gli aggottamenti, la regolarizzazione delle pareti e del fondo eseguita con qualsiasi mezzo, compreso l’onere per il prelievo dei campioni (da effettuarsi in contraddittorio tra la D.L. e l’Impresa), il confezionamento dei cubetti questo da compensarsi a parte con il relativo prezzo (capitolo 20), da sottoporre alle prove di schiacciamento ed ogni altro onere per dare l’opera completa a perfetta regola d’arte. Sono esclusi gli accertamenti e le verifiche tecniche obbligatorie previsti dal C.S.A. che, ai sensi del comma 7 dell’art. 15 del D.M. n. 145 del 19 aprile 2000, sono a carico dell’Amministrazione: 1) in terreni costituiti da limi, argille, sabbie, ghiaie, detriti e alluvioni anche contenenti elementi lapidei di qualsiasi resistenza e di volume non superiore a 0,5 m3, sabbie e ghiaie anche debolmente cementate e
rocce lapidee fessurate, di qualsiasi resistenza con superfici di discontinuità poste a distanza media l’una dall’altra fino a 30 cm attaccabili da idoneo mezzo di escavazione di adeguata potenza</t>
  </si>
  <si>
    <t>Scavo per Posa di Pozzetti                             7*0.5*0.5*0.7</t>
  </si>
  <si>
    <t>Scavo per Posa di Dispersori di terra           70*0.4*0.4*0.7</t>
  </si>
  <si>
    <t>mc</t>
  </si>
  <si>
    <t>4.2</t>
  </si>
  <si>
    <t>18.1.3</t>
  </si>
  <si>
    <t>Formazione di pozzetto per marciapiedi in conglomerato
cementizio a prestazione garantita con resistenza caratteristica a compressione, non inferiore a Rck 20 N/mm2, spessore pareti 15 cm, escluso lo scavo a sezione obbligata da compensarsi a parte con le voce 18.1.1, compreso il sottofondo perdente formato con misto granulometrico per uno spessore di 20 cm, formazione di
fori di passaggio cavidotti e successiva sigillatura degli stessi con malta cementizia, esclusa la fornitura del chiusino in ghisa per transito incontrollato, ed ogni altro onere e magistero per dare l’opera completa a perfetta regola d’arte:
1) per pozzetti da 40x40x50 cm</t>
  </si>
  <si>
    <t>n° pozzetti x impianto di terra</t>
  </si>
  <si>
    <t>n° pozzetti x impianto elettrico esterno</t>
  </si>
  <si>
    <t>4.3</t>
  </si>
  <si>
    <t>18.7.5</t>
  </si>
  <si>
    <t>Messa a terra per pali e montanti compresa fornitura e
collocazione di dispersore a picchetto di lunghezza ≥ a 1,50 m, di capicorda, di conduttore di collegamento, di sezione e lunghezza adeguata e compreso ogni altro onere ed accessorio per dare l’opera completa a perfetta regola d’arte secondo le vigenti norme CEI 64.8</t>
  </si>
  <si>
    <t>Dispersore di terra. Picchetti 1,5 m</t>
  </si>
  <si>
    <t>4.4</t>
  </si>
  <si>
    <t>18.7.6</t>
  </si>
  <si>
    <t>Fornitura e posa in opera di dispersore di terra in corda di rame di sezione 35 mm2 (diametro elementare 1,8 mm); in opera entro scavo già predisposto per la posa dei cavidotti, in intimo contatto con il terreno; compreso conduttore, di idonea sezione e lunghezza, ed accessori anticorrosivi necessari per il suo collegamento con parti metalliche da proteggere o interconnettere</t>
  </si>
  <si>
    <t>Dispersore di terra. Corda nuda di rame 35 mm^2</t>
  </si>
  <si>
    <t>4.5</t>
  </si>
  <si>
    <t>18.8.2</t>
  </si>
  <si>
    <t>Fornitura e posa in opera entro scavo di cavidotto con marchio IMQ e CE costituito da tubo a doppia parete corrugato esternamente, liscia internamente, in polietilene tipo medio, con resistenza allo schiacciamento pari a 450 N, utilizzato per la protezione delle reti elettriche e telefoniche, comprese le giunzioni e quanto altro occorre per dare l’opera finita e funzionante a perfetta regola d’arte:
1) diametro pari a 40 mm</t>
  </si>
  <si>
    <t>Cavidotto montante. Cavidotto impianto citofonico</t>
  </si>
  <si>
    <t>4.6</t>
  </si>
  <si>
    <t>Fornitura e posa in opera entro scavo di cavidotto con marchio IMQ e CE costituito da tubo a doppia parete corrugato esternamente, liscia internamente, in polietilene tipo medio, con resistenza allo schiacciamento pari a 450 N, utilizzato per la protezione delle reti elettriche e telefoniche, comprese le giunzioni e quanto altro occorre per dare l’opera finita e funzionante a perfetta regola d’arte:
1) diametro pari a 50 mm</t>
  </si>
  <si>
    <t>Cavidotto linee illum. Esterna + cancello elettrico</t>
  </si>
  <si>
    <t>4.7</t>
  </si>
  <si>
    <t>Cavidotto montante. QG 1</t>
  </si>
  <si>
    <t>4.8</t>
  </si>
  <si>
    <t>Fornitura e posa in opera entro scavo di cavidotto con marchio IMQ e CE costituito da tubo a doppia parete corrugato esternamente, liscia internamente, in polietilene tipo medio, con resistenza allo schiacciamento pari a 450 N, utilizzato per la protezione delle reti elettriche e telefoniche, comprese le giunzioni e quanto altro occorre per dare l’opera finita e funzionante a perfetta regola d’arte:
5) diametro pari a 110 mm</t>
  </si>
  <si>
    <t>Cavidotto montante. QG 2</t>
  </si>
  <si>
    <t>4.9</t>
  </si>
  <si>
    <t>14.2.1</t>
  </si>
  <si>
    <t>Collegamento equipotenziale principale di massa estranea, da realizzare entro un raggio di 3 m tramite filo conduttore in rame con rivestimento termoplastico di colore giallo/verde del tipo N07V-K posato entro tubi di materiale termoplastico
autoestinguente del tipo pieghevole del diametro esterno non inferiore a mm 25. Comprese le tracce e il loro successivo ricoprimento con malta cementizia. Inclusi i capicorda, i morsetti, i collari per tubazioni ed ogni altro onere:
3) conduttori sezione 16,0 mm2</t>
  </si>
  <si>
    <t>Collegamenti equipotenziali principali</t>
  </si>
  <si>
    <t>conduttura gas</t>
  </si>
  <si>
    <t>conduttura idrica</t>
  </si>
  <si>
    <t>struttura fabbricato</t>
  </si>
  <si>
    <t>4.10</t>
  </si>
  <si>
    <t>14.2.2</t>
  </si>
  <si>
    <t>Collegamento equipotenziale supplementare di massa estranea, da realizzare entro un raggio di 3 m tramite filo conduttore in rame con rivestimento termoplastico di colore giallo/verde del tipo N07V-K posato entro tubi di materiale termoplastico autoestinguente del tipo pieghevole del diametro esterno non inferiore a mm 20. Comprese le tracce e il loro successivo ricoprimento con malta cementizia. Inclusi i capicorda, i morsetti, i collari per tubazioni ed ogni altro onere:
3) conduttori sezione 6,0 mm2</t>
  </si>
  <si>
    <t>Colleg. equipotenziali princ. Locali servizi igienici</t>
  </si>
  <si>
    <t>PS</t>
  </si>
  <si>
    <t>TOTALE CAVIDOTTI ED IMPIANTO DI TERRA</t>
  </si>
  <si>
    <t>cap.5 QUADRI ELETTRICI</t>
  </si>
  <si>
    <t>5.1</t>
  </si>
  <si>
    <t>AN.09</t>
  </si>
  <si>
    <t>QUADRETTO CON PRESE CEE 1 - 2P+T e 1- 3P+T
Fornitura e posa in opera di quadretto con 2 prese CEE: una 1P+T portata 16A e una 3P+T portata 16A, completo di
dispositivo di interblocco. Compreso l'onere per i collegamenti a regola d'arte alla linea già predisposta, eventuali accessori ed ogni altro onere e magistero per dare il quadretto in opera funzionante e a perfetta regola d'arte.</t>
  </si>
  <si>
    <t>Locale forni. Quadretti prese CEE</t>
  </si>
  <si>
    <t>5.2</t>
  </si>
  <si>
    <t>AN.02</t>
  </si>
  <si>
    <t>Fornitura e posa in opera di un quadro elettrico con tensione di esercizio 400/230V -50Hz, cablato come da schema allegato, con struttura in poliestere/fibre tipo "Marina" Legrand o similare, avente dimensioni totali mm 800x600x300, e grado di protezione IP66. Il quadro sarà completo di pannelli finestrati e ciechi 300x600 con guide Din L=600mm. per l'installazione delle morsettiere cui saranno attestate le linee in arrivo ed in partenza.
Il quadro sarà equipaggiato, inoltre, di dispositivo per la protezione contro le sovratensioni (SPD), compresi i cavi, le sbarre, le morsettiere, gli accessori di cablaggio necessari ed ogni altro onere e magistero per dare il quadro cablato e messo in opera a regola d'arte</t>
  </si>
  <si>
    <t>QUADRO SOTTOCONTATORE - IG. Quadro elettrico Q1</t>
  </si>
  <si>
    <t>5.3</t>
  </si>
  <si>
    <t>QUADRO GEN. 1 P.T.-Quadro elettrico Q2</t>
  </si>
  <si>
    <t>5.4</t>
  </si>
  <si>
    <t>AN.03</t>
  </si>
  <si>
    <t>Fornitura e posa in opera di un quadro elettrico con tensione di esercizio 400/230V - 50Hz, cablato come da schema allegato, con struttura ad armadio da pavimento tipo LDX400 bticino o similare, avente dimensioni minime totali mm 600x1400x215mm., costituito da elementi prefabbricati in lamiera d'acciaio verniciato con resine epossidiche. La distribuzione interna al quadro avverrà a mezzo di ripartitori da 400A,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600x1400mm. e serratura a chiave. Il quadro sarà, inoltre, equipag-giato con N.3
Amperometri digitali con portata a 999A selezionabili tramite
microswitch su tre TA avanti corrente di primario proporzionata a quella dell'interruttore generale; N.1 voltmetro digitale 600V fs con commutatore a sette posizioni, protetto da terna di fusibili su base portafusibile del tipo modulare; compresi i cavi, le sbarre, le morsettiere, gli accessori di cablaggio necessari ed ogni altro onere e magistero per dare il quadro cablato e messo in opera a
perfetta regola d'arte</t>
  </si>
  <si>
    <t>QUADRO GENERALE  P.T.- Quadro elettrico Q3</t>
  </si>
  <si>
    <t>5.5</t>
  </si>
  <si>
    <t>AN.04</t>
  </si>
  <si>
    <t>Fornitura e posa in opera di un quadro elettrico generale con tensione di esercizio 400/230V - 50Hz, cablato come da schema allegato, con struttura ad armadio da pavimento tipo LDX400 bticino o similare, avente dimensioni minime totali mm 600x800x215mm., costituito da elementi prefabbricati in lamiera d'acciaio verniciato con resine epossidiche. La distribuzione interna al quadro avverrà a mezzo di sistema alimentazione 24 Din,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600x800mm. e serratura a chiave. compresi i cavi, le sbarre, le morsettiere, gli accessori di cablaggio necessari ed ogni altro onere e magistero per dare il quadro cablato e messo in opera a perfetta regola d'arte</t>
  </si>
  <si>
    <t>QUADRO GENERALE IST. SUPER. 1°P.- Quadro elettrico Q4</t>
  </si>
  <si>
    <t>5.6</t>
  </si>
  <si>
    <t>AN.05</t>
  </si>
  <si>
    <t>Fornitura e posa in opera di un quadro elettrico con tensione di esercizio 400/230V - 50Hz, cablato come da schema allegato, con struttura ad armadio da pavimento tipo LDX400 bticino o similare, avente dimensioni minime totali mm 600x800x215mm., costituito da elementi prefabbricati in lamiera d'acciaio verniciato con resine epossidiche. La distribuzione interna al quadro avverrà
a mezzo di sistema alimentazione 24 Din,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600x800mm. e serratura a chiave. compresi i cavi, le sbarre, le morsettiere, gli accessori di cablaggio necessari ed ogni altro onere e magistero per dare il quadro cablato e messo in opera a perfetta regola d'arte</t>
  </si>
  <si>
    <t>QUADRO GENERALE. P.S.- Quadro elettrico Q5</t>
  </si>
  <si>
    <t>5.7</t>
  </si>
  <si>
    <t>AN.06</t>
  </si>
  <si>
    <t>Fornitura e posa in opera di un quadro elettrico con tensione di esercizio 400/230V - 50Hz, cablato come da schema allegato, con struttura ad armadio da pavimento tipo LDX400 bticino o similare, avente dimensioni minime totali mm 600x600x215mm., costituito da elementi prefabbricati in lamiera d'acciaio verniciato con resine epossidiche. La distribuzione interna al quadro avverrà
a mezzo di sistema alimentazione 24 Din,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600x600mm. e serratura a chiave. compresi i cavi, le sbarre, le morsettiere, gli accessori di cablaggio necessari ed ogni altro onere e magistero per dare il quadro cablato e messo in opera a perfetta regola d'arte</t>
  </si>
  <si>
    <t>SOTTOQUADRO P.S.-ALA EST- Quadro Q6</t>
  </si>
  <si>
    <t>5.8</t>
  </si>
  <si>
    <t>AN.18</t>
  </si>
  <si>
    <t>Fornitura e posa in opera di un quadro elettrico di rifasamento con tensione di esercizio 415Vac - 50 Hz, tensione di isolamento 690V, tensione circuiti ausiliari 380Vac, temperatura di lavoro - 5/+40 °C (ventilazione naturale), grado di protezione IP40. Carpenteria in robusta lamiera d’acciaio, protetta contro la corrosione mediante trattamento di fosfatazione e successiva verniciatura. Installazione per interno, in ambiente non polveroso, al riparo da urti accidentali ed irraggiamento solare, in ambiente ben ventilato. I cavi di collegamento interno sono antifiamma del tipo N07VK CEI 20-22 II . Le batterie capacitive (condensatori monofase in polipropilene metallizzato) sono protette da terne di fusibili opportunamente dimensionate e dispositivi antiscoppio. Il
sistema di protezione sia dei circuiti di potenza (fusibili NH00 curva gG) che di quelli ausiliari (portafusibili sezionabili e fusibili 10,3x38) prevede l’impiego di fusibili ad alto potere d’interruzione (100kA). Potenza Qn=25 Kvar, regolazione cosphi con inserzione automatica a 5 gradini (5x5 Kvar). Controllo attraverso TA con secondario a 5A. I circuiti ausiliari sono opportunamente identificati in ottemperanza alle norme vigenti. Compresi i cavi, le sbarre, le morsettiere, gli accessori di cablaggio necessari ed ogni altro onere e magistero per dare il quadro cablato e messo in opera a perfetta regola d'arte</t>
  </si>
  <si>
    <t>Quadro rifasamento automatico (piano terra)</t>
  </si>
  <si>
    <t>TOTALE QUADRI ELETTRICI</t>
  </si>
  <si>
    <t>cap.6 OPERE VARIE</t>
  </si>
  <si>
    <t>6.1</t>
  </si>
  <si>
    <t>1.1.6</t>
  </si>
  <si>
    <t>Scavo a sezione obbligata, per qualsiasi finalità, per lavori da eseguirsi in ambito urbano, eseguito con mezzo meccanico fino alla profondità di 2,00 m dal piano di sbancamento o, in mancanza di questo dall’orlo medio del cavo, eseguito a sezione uniforme, a gradoni, anche in presenza di acqua con tirante non superiore a 20 cm, alberi e ceppaie di dimensioni inferiori a quelle delle voci 1.7.1 e 1.7.2, comprese le armature di qualsiasi tipo, tranne che a cassa chiusa, occorrenti per le pareti, compresi inoltre il paleggio, il sollevamento, il carico, il trasporto delle materie nell’ambito del cantiere fino alla distanza di 1.000 m o l’accatastamento delle materie riutilizzabili lungo il bordo del cavo, gli aggottamenti, la regolarizzazione delle pareti e del fondo eseguita con qualsiasi mezzo, compreso l’onere per il prelievo dei campioni (da effettuarsi in contraddittorio tra la D.L. e l’impresa), il confezionamento dei cubetti questo da compensarsi a parte con il relativo prezzo (capitolo 20), da sottoporre alle prove di schiacciamento ed ogni altro onere per dare l’opera completa a perfetta regola d’arte. Sono esclusi gli accertamenti e le verifiche tecniche obbligatorie previsti dal C.S.A. che, ai sensi del comma 7 dell’art. 15 del D.M. n. 145 del 19 aprile 2000, sono a carico dell’Amministra-zione: 1) in terreni costituiti da limi, argille,</t>
  </si>
  <si>
    <t>Per cavidotto                                                   60*0.5*0.5*0.8</t>
  </si>
  <si>
    <t>6.2</t>
  </si>
  <si>
    <t>13.8</t>
  </si>
  <si>
    <t>Formazione del letto di posa, rinfianco e ricoprimento delle
tubazioni di qualsiasi genere e diametro, con materiale permeabile arido (sabbia o pietrisco minuto), proveniente da cava, con elementi di pezzatura non superiori a 30 mm,
compresa la fornitura, lo spandimento e la sistemazione nel fondo del cavo del materiale ed il costipamento</t>
  </si>
  <si>
    <t>Per cavidotto                                                   60*0.1*0.5</t>
  </si>
  <si>
    <t>6.3</t>
  </si>
  <si>
    <t>1.7.18</t>
  </si>
  <si>
    <t>Compenso per il rinterro o ricolmo degli scavi di minitrincea con materiali idonei provenienti dagli scavi e depositati al bordo degli stessi, compresi spianamenti, costipazione a strati non superiori a 30 cm, bagnatura e necessari ricarichi ed i movimenti dei materiali per quanto sopra, sia manualmente che meccanicamente</t>
  </si>
  <si>
    <t>6.4</t>
  </si>
  <si>
    <t>6.4.1</t>
  </si>
  <si>
    <t>Fornitura e posa in opera di telaio e chiusini in ghisa a grafite lamellare, conforme alle norme UNI EN 124 e recante la marcatura prevista dalla citata norma carico di rottura, marchiata a rilievo con: norme di riferimento, classe di resistenza, marchio fabbricante e sigla dell’ente di certificazione, compresi le opere murarie ed ogni altro onere per dare l’opera finita a regola d’arte:
2) classe C 250 (carico di rottura 250 kN)</t>
  </si>
  <si>
    <t>n° pozzetti x peso cad.                                               14*37</t>
  </si>
  <si>
    <t>Kg</t>
  </si>
  <si>
    <t>6.5</t>
  </si>
  <si>
    <t>N.P.17</t>
  </si>
  <si>
    <t>Smontaggio pannelli di rivestimento delle pareti e del controffitto e successivo rimontaggio, previa installazione dei cavidotti elettrici previsti, posati in tubo rigido/flessibile serie pesante a vista, e fissati alla struttura portante. Compreso altresì gli accessori per il fissaggio, minuterie, materiali di consumo, ed ogni altro onere e magistero per dare l'opera finita a perfetta regola d'arte.</t>
  </si>
  <si>
    <t>per lavori al P.S.</t>
  </si>
  <si>
    <t>per lavori al P.T.</t>
  </si>
  <si>
    <t>per lavori al 1°P.</t>
  </si>
  <si>
    <t>6.6</t>
  </si>
  <si>
    <t>Demolizione di tramezzi in laterizio, forati di cemento o gesso dello spessore non superiore a 15 cm. compresi gli eventuali rivestimenti e intonaci con l'onere del carico del materiale di risulta sul cassone di raccolta, escluso il
trasporto a rifiuto.
- per ogni m2 e per ogni cm di spessore</t>
  </si>
  <si>
    <t>attuale aula informatica (ml 5,80*3,00)*cm 15</t>
  </si>
  <si>
    <t>corridoi (ml 3,00*3,00)*n°10* cm 15</t>
  </si>
  <si>
    <t>attuali aule (ml 5,60*3,00)*n°2* cm 15</t>
  </si>
  <si>
    <t>attuale cabina enel (ml 1,5*3,00)*n°2* cm 15</t>
  </si>
  <si>
    <t>futura palestra (ml 5,00*n°10)+ (22,00 *n°2)*3,00*cm 15</t>
  </si>
  <si>
    <t>futura aula magna (ml 10*3,00)*cm 15</t>
  </si>
  <si>
    <t>portineria (ml 2,50*3,00)*cm 15</t>
  </si>
  <si>
    <t>w.c. ala sud/nord (ml 3,40+3,50+1,60)*3,00*cm 15</t>
  </si>
  <si>
    <t>w.c. ala est/ovest (1,5+2,35)*3,00*cm 15</t>
  </si>
  <si>
    <t>mq*cm</t>
  </si>
  <si>
    <t>2.2.3</t>
  </si>
  <si>
    <t>Tramezzi con tavelle realizzate con calcestruzzo leggero di argilla espansa o di pomice posti in opera con malta bastarda dosata con una parte di cemento, otto parti di sabbia e due parti di calce compreso l’onere per la
formazione degli architravi per i vani di porta e quanto altro occorre per dare i tramezzi in sito ed il lavoro finito a perfetta regola d'arte.
1) dello spessore di 6 cm</t>
  </si>
  <si>
    <t>mq</t>
  </si>
  <si>
    <t>9.1.3</t>
  </si>
  <si>
    <t>Intonaco per interni eseguito con gesso scagliola dello spessore complessivo non superiore a 1,5 cm sul grezzo senza traversato, compreso l'onere per la formazione di spigoli e angoli, le suggellature all'incrocio con i pavimenti ed i rivestimenti, ed ogni altro onere e magistero per dare l'opera completa a perfetta regola d'arte.</t>
  </si>
  <si>
    <t>9.1.6</t>
  </si>
  <si>
    <t>Strato di finitura per interni su superfici, già intonacate, con gesso scagliola, dato su pareti verticali od orizzontali, compreso l’onere per spigoli e angoli, ed ogni altro onere e magistero per dare il lavoro finito a perfetta regola d'arte.</t>
  </si>
  <si>
    <t>Demolizione di pavimenti e rivestimenti interni od esterni quali piastrelle, mattoni in graniglia di marmo, e simili, compresi la demolizione e la rimozione dell'eventuale sottostrato di collante e/o di malta di allettamento
fino ad uno spessore di cm 2, nonché l'onere per il carico del materiale di risulta sul cassone di raccolta, escluso il trasporto a rifiuto.</t>
  </si>
  <si>
    <t>pavimento w.c. ala sud/nord</t>
  </si>
  <si>
    <t>pavimento w.c. ala est/ovest</t>
  </si>
  <si>
    <t>rivestimenti w.c. ala sud/nord</t>
  </si>
  <si>
    <t>rivestimenti w.c. ala est/ovest</t>
  </si>
  <si>
    <t>Demolizione di massetti di malta, calcestruzzi magri, gretonati e simili, di qualsiasi spessore, compreso il carico del materiale di risulta sul cassone di raccolta, escluso il trasporto a rifiuto.
- per ogni m2 e per ogni cm di spessore</t>
  </si>
  <si>
    <t>21.1.15</t>
  </si>
  <si>
    <t>Rimozione di opere in ferro, quali ringhiere, grate, cancelli, ecc., compresi l'accatastamento del materiale utilizzabile ed il carico del materiale di risulta sul cassone di raccolta, esclusi il trasporto a rifiuto ed eventuali opere di ripristino connesse.</t>
  </si>
  <si>
    <t>taglio ringhiera x passerella aula magna</t>
  </si>
  <si>
    <t>taglio ringhiera x scala locale riserva antincendio</t>
  </si>
  <si>
    <t>21.1.17</t>
  </si>
  <si>
    <t>Rimozione di infissi interni od esterni di ogni specie, inclusi mostre, succieli, telai, ecc., compresi il carico del materiale di risulta sul cassone di raccolta, esclusi il trasporto a rifiuto ed eventuali opere di ripristino connesse.</t>
  </si>
  <si>
    <t>porte interne n°11*(ml 1,40*2,10)</t>
  </si>
  <si>
    <t>porte interne n°1*(ml 1,00*2,10)</t>
  </si>
  <si>
    <t>porte interne n°1*(ml 1,40*2,10)</t>
  </si>
  <si>
    <t>N.P.18</t>
  </si>
  <si>
    <t>Collocazione di infissi (rimossi) interni od esterni di ogni specie, inclusi mostre, succieli, telai, ecc.,  ed eventuali opere di ripristino connesse.</t>
  </si>
  <si>
    <t>21.1.24</t>
  </si>
  <si>
    <t>Rimozione di tubazioni di scarico, acqua, gas, pluviali e grondaie di qualsiasi diametro e tipo, compresi il carico del materiale di risulta sul cassone di raccolta, escluso il trasporto a rifiuto e le eventuali opere di ripristino connesse.</t>
  </si>
  <si>
    <t>21.1.25</t>
  </si>
  <si>
    <t>Rimozione di apparecchi igienico – sanitari e di riscaldamento compreso il carico del materiale di risulta sul cassone di raccolta, esclusi il trasporto a rifiuto e le eventuali opere di ripristino connesse.</t>
  </si>
  <si>
    <t>21.1.26</t>
  </si>
  <si>
    <t>Trasporto alle pubbliche discariche del comune in cui si eseguono i lavori o nella discarica del comprensorio di cui fa parte il comune medesimo o su aree autorizzate al conferimento, di sfabbricidi classificabili non inquinanti
provenienti da lavori eseguiti all’interno del perimetro del centro edificato, per mezzo di autocarri a cassone scarrabile, compreso il nolo del cassone, esclusi gli oneri di conferimento a discarica.
- per ogni m3 di materiale trasportato misurato sul mezzo</t>
  </si>
  <si>
    <t>21.10.1</t>
  </si>
  <si>
    <t>Formazione di tracce su muri per l’alloggiamento di tubazioni per impianti tecnologici di dimensione massima di cm 5x5, con l’uso di idonei utensili, compreso la discesa e il carico del materiale di risulta sul cassone di raccolta, il successivo riempimento delle stesse con malta ed ogni altro onere e magistero per dare l’opera compiuta a perfetta regola d’arte, escluso lo strato di finitura. 3) su muratura in mattoni forati</t>
  </si>
  <si>
    <t>5.12</t>
  </si>
  <si>
    <t>Massetto di sottofondo per pavimentazioni in conglomerato cementizio per strutture non armate o debolmente armate, in ambiente secco classe d’esposizione X0 (UNI 11104), in ambiente umido senza gelo classe d’esposizione XC1, XC2 (UNI 11104), classe di consistenza S4 oppure S5, di classe C 16/20; di spessore variabile da 4 cm a 6 cm, dato in opera a qualsiasi altezza, compreso additivi aeranti, il tiro in alto, il carico, il trasporto, lo scarico, la stesa e la livellatura nonché ogni onere e magistero per dare l’opera finita a perfetta regola d’arte.</t>
  </si>
  <si>
    <t>1) collocato all’interno degli edifici</t>
  </si>
  <si>
    <t>5.17</t>
  </si>
  <si>
    <t>Fornitura e posa in opera di piastrelle e pezzi speciali in grès porcellanato di 1° scelta, classificabili nel gruppo B1 conformemente alla norma UNI EN 87 e rispondente a tutti i requisiti richiesti dalla norma UNI EN 176, costituite da una massa unica, omogenea e compatta, non smaltata o trattata superficialmente, ottenuta per pressatura a secco d’impasto atomizzato derivante da miscele di minerali caolinici, feldspati e inerti a bassissimo tenore di ferro. Le piastrelle debbono avere una resistenza a flessione superiore a 45 N/mm2, assorbimento d'acqua non superiore al 0,05%, resistenza all'attacco chimico conforme alla norma UNI EN 106, resistenza all’abrasione non superiore a 120 ÷ 150 mm3, durezza superficiale pari a 7 ÷ 9 Mohs, resistenza allo scivolamento da R9 a R12 (secondo le norme DIN 51130), resistenza al gelo secondo la norma UNI EN 202, resistenza a sbalzi termici conforme alla norma UNI EN 104, stabilità colori alla luce conforme alla norma DIN 51094. E' compresa nel prezzo la messa in opera con adesivo in polvere a base cementizia per piastrelle ceramiche; la suggellatura dei giunti, nonché ogni altro onere e magistero per dare l'opera finita a perfetta regola d'arte, ad esclusione del solo massetto di sottofondo da compensarsi a parte. Le caratteristiche tecniche debbono essere accertate e documentate dalla D.L.</t>
  </si>
  <si>
    <t>per pavimentazione al P.T.</t>
  </si>
  <si>
    <t>per rivestimento pareti al P.T.</t>
  </si>
  <si>
    <t>per pavimentazione al P.I.</t>
  </si>
  <si>
    <t>per rivestimento pareti al P.I.</t>
  </si>
  <si>
    <t>5.19</t>
  </si>
  <si>
    <t>Fornitura e posa in opera di zoccoletto in marmo lucidato del tipo Botticino, perlato di Sicilia, proveniente da cave siciliane, dello spessore di 20 mm, di ottima qualità, posto in opera con collanti o malta bastarda compresa la boiaccatura di cemento, tagli, sfridi ed ogni altro onere per dare l'opera finita a perfetta regola d'arte.
1) con elementi di altezza 8 cm</t>
  </si>
  <si>
    <t>per rifiniture</t>
  </si>
  <si>
    <t>7.1.3</t>
  </si>
  <si>
    <t>Posa in opera di opere in ferro di cui agli artt. 7.1.1 e 7.1.2 per cancelli, ringhiere, parapetti, serramenti, mensole, zanche, cravatte ed opere similari, a qualsiasi altezza o profondità comprese opere provvisionali occorrenti, opere murarie, la stesa di antirruggine nelle parti da murare ed ogni altro onere per dare l'opera finita a perfetta regola d'arte.</t>
  </si>
  <si>
    <t>al P.S.scala esterna a servizio della centrale antincendio</t>
  </si>
  <si>
    <t>al P.S.porta areata a servizio della centrale antincendio</t>
  </si>
  <si>
    <t>al P.T. passerella a servizio dell'aula magna</t>
  </si>
  <si>
    <t>kg</t>
  </si>
  <si>
    <t>TOTALE OPERE VARIE</t>
  </si>
  <si>
    <t>RIEPILOGO DEI CAPITOLI</t>
  </si>
  <si>
    <t>SOMMANO</t>
  </si>
  <si>
    <t>QUADRO ECONOMICO</t>
  </si>
  <si>
    <t>IMPORTO DEI LAVORI ESCLUSI ONERI SICUREZZA</t>
  </si>
  <si>
    <t>SOMMANO (A)</t>
  </si>
  <si>
    <t>ONERI DIRETTI DELLA SICUREZZA NON SOGGETTI A RIBASSO</t>
  </si>
  <si>
    <t>TOTALE LAVORI</t>
  </si>
  <si>
    <t>SPESE DI PROGETTAZIONE, DIREZIONE LAVORI, CONSULENZA SICUREZZA</t>
  </si>
  <si>
    <t>CONTRIBUTO A.V.L.P.</t>
  </si>
  <si>
    <t>INCENTIVO PROGETTAZIONE</t>
  </si>
  <si>
    <t>IMPREVISTI ED ONERI ACCESSORI</t>
  </si>
  <si>
    <t>TOTALE</t>
  </si>
  <si>
    <t>SOMMANO (B)</t>
  </si>
  <si>
    <t>I.V.A.</t>
  </si>
  <si>
    <t>LAVORI</t>
  </si>
  <si>
    <t>di (A)</t>
  </si>
  <si>
    <t>PROGETTAZIONE</t>
  </si>
  <si>
    <t>TOTALE I.V.A.</t>
  </si>
  <si>
    <t>SOMMANO (C)</t>
  </si>
  <si>
    <t>TOTALE SOMMA A DISPOSIZIONE</t>
  </si>
  <si>
    <t>IMPORTO TOTALE</t>
  </si>
  <si>
    <t>SOMMANO (A+B+C)</t>
  </si>
  <si>
    <t>23.1.3.2</t>
  </si>
  <si>
    <t>Recinzione di cantiere alta cm 200, adeguatamente ancorata a struttura portante in legno o tubo-giunto convenientemente ancorati a terra e lamiera ondulata o grecata metallica opportunamente fissata a correnti in tavole di abete dello spessore minimo di 2 cm., compresi tutti i materiali occorrenti, il montaggio e lo smontaggio. Valutata al metro quadrato per tutta la durata
dei lavori.</t>
  </si>
  <si>
    <t>cartelloni</t>
  </si>
  <si>
    <t>23.1.3.13</t>
  </si>
  <si>
    <t>Transenna in ferro di delimitazione interamente rifrangente colore bianco/rosso, fornita e posta in opera con piedi di sostegno secondo le disposizioni e le tavole di cui al D.M. 10/07/2002, per delimitazione di zone da interdire. Sono compresi: l’uso per la durata della fase che prevede la transenna; la manutenzione per tutto il periodo di durata della fase di riferimento, sostituendo o riparando le parti non più idonee; l’accatastamento e l’allontanamento a fine fase di lavoro. Dimensione standard da cm 20 x 250 e da cm 20 x 120. Misurata cadauna per tutta la durata della fase di lavorazione.</t>
  </si>
  <si>
    <t>23.1.3.14</t>
  </si>
  <si>
    <t>Coni per delimitazione di zone di lavoro, percorsi, accessi, ecc, di colore bianco/rosso in polietilene, forniti e posti in opera secondo le disposizioni e le tavole di cui al D.M. 10/07/2002. Sono compresi: l’uso per la durata
della fase che prevede i coni; la manutenzione per tutto il periodo di durata della fase di riferimento; l’accatastamento e l’allontanamento a fine fase di lavoro. Dimensioni altezza non inferiore a cm 30 e non superiore a cm 75, con due o tre fasce rifrangenti. Misurato cadauno per tutta la durata della segnalazione.</t>
  </si>
  <si>
    <t>23.3.1.1</t>
  </si>
  <si>
    <t>Segnaletica di sicurezza e di salute sul luogo di lavoro da utilizzare all’interno e all’esterno dei cantieri; cartello di forma triangolare o quadrata, indicante avvertimenti, prescrizioni ed ancora segnali di sicurezza e di salute sul luogo di lavoro, di salvataggio e di soccorso,
indicante varie raffigurazioni previste dalla vigente normativa, forniti e posti in opera. Tutti i segnali si riferiscono al D.LGS. 81/08 e al Codice della strada. Sono compresi: l’utilizzo per 30 gg che prevede il segnale al fine di garantire una gestione ordinata del cantiere assicurando la sicurezza dei lavoratori; i supporti per i segnali; la manutenzione per tutto il periodo della fase di lavoro al fine di garantirne la funzionalità e l’efficienza; l’accatastamento e l’allontanamento a fine fase di lavoro. E' inoltre compreso quanto altro occorre per l’utilizzo temporaneo dei segnali. Per la durata del lavoro al fine di garantire la sicurezza dei lavoratori.
1) in lamiera o alluminio, con lato cm 60,00 o dimensioni cm 60 x 60</t>
  </si>
  <si>
    <t>23.3.2.1</t>
  </si>
  <si>
    <t>Segnaletica da cantiere edile, in materiale plastico rettangolare, da impiegare all’interno e all’esterno del cantiere, indicante varie raffigurazioni, forniti e posti in opera. Sono compresi: l’uso per la durata della fase che prevede il segnale al fine di assicurare un’ordinata gestione del cantiere garantendo meglio la sicurezza dei lavoratori; i sostegni per i segnali; la manutenzione per tutto il periodo della fase di lavoro al fine di garantirne la funzionalità e l’efficienza; l’accatastamento e l’allontanamento a fine fase di lavoro. E' inoltre compreso quanto altro occorre per l’utilizzo temporaneo dei segnali. Per la durata del lavoro, al fine di garantire la sicurezza dei lavoratori.
1) varie raffigurazioni, in PVC rigido, dimensioni cm 50,00 x 70,00.</t>
  </si>
  <si>
    <t>TOTALE ONERI SICUREZZA</t>
  </si>
  <si>
    <t>21.1.4</t>
  </si>
  <si>
    <t>6.7</t>
  </si>
  <si>
    <t>6.8</t>
  </si>
  <si>
    <t>ISTITUTO STATALE D'ARTE "M. D'ALEO"  VIA B. GIORDANO - COMUNE DI MONREALE (PA)</t>
  </si>
  <si>
    <t>STIMA DELLA MANODOPERA NECESSARIA ALL'ESECUZIONE DEI LAVORI</t>
  </si>
  <si>
    <t>SQUADRA TIPO</t>
  </si>
  <si>
    <t>QUALIFICA</t>
  </si>
  <si>
    <t>N° OPERAI</t>
  </si>
  <si>
    <t>N° SQUADRE</t>
  </si>
  <si>
    <t>PAGA ORARIA</t>
  </si>
  <si>
    <t>ORE LAVORATIVE GIORNALIERE</t>
  </si>
  <si>
    <t>IMPORTO GIORNALIERO</t>
  </si>
  <si>
    <t>Operaio Specializzato</t>
  </si>
  <si>
    <t>Operaio Qualificato</t>
  </si>
  <si>
    <t>Operaio Comune</t>
  </si>
  <si>
    <t>TOTALE IMPORTO GIORNALIERO SQUADRA TIPO</t>
  </si>
  <si>
    <t>INCIDENZA DELLA MANODOPERA E CALCOLO DEGLI UOMINI-GIORNO</t>
  </si>
  <si>
    <t xml:space="preserve">NUM. PROG.  </t>
  </si>
  <si>
    <t>INCID. MANODOPERA %</t>
  </si>
  <si>
    <t xml:space="preserve">IMPORTO MANODOPERA </t>
  </si>
  <si>
    <t>IMPORTO GIORNAL. SQUADRA TIPO</t>
  </si>
  <si>
    <t>GIORNI LAVORATIVI</t>
  </si>
  <si>
    <t>Derivazione per punto luce semplice, interrotto o commutato, realizzata con linea in tubazione a vista a partire</t>
  </si>
  <si>
    <t>cad.</t>
  </si>
  <si>
    <t>Punto di comando per punto luce semplice,interrotto, deviato, a pulsante realiozzato con linea in</t>
  </si>
  <si>
    <t>Installazione di relè interruttore/commutatore di tipo elettromeccanico, tensione bobina da</t>
  </si>
  <si>
    <t>Punto presa di corrente bipasso 2x10/16 A, realizzato con linea in tubazione a vista a partire dalla cassetta di derivazione del loca</t>
  </si>
  <si>
    <t>Fornitura e posa in opera di tubi di materiale termoplastico autoestinguente a base di PVC, del tipo rigido piegabile a freddo, posti</t>
  </si>
  <si>
    <t>m</t>
  </si>
  <si>
    <t>Cassetta di derivazione in materiale termoplastico, completa di coperchio con grado di protezione IP55, in</t>
  </si>
  <si>
    <t>Fornitura e posa in opera a qualsiasi altezza di cavo unipolare isolato in PVC, senza guaina, non propagante</t>
  </si>
  <si>
    <t>Fornitura e posa in opera di cavo unipolare isolato in elastomero reticolato di qualità G9, senza guaina,</t>
  </si>
  <si>
    <t>Fornitura e posa in opera di INTERRUTTORE SOTTOVETRO PER EMERGENZA</t>
  </si>
  <si>
    <t>PUNTO DI CHIAMATA CON LINEA SOTTOTRACCIA PER SERVIZI IGIENICI PER DISABILI</t>
  </si>
  <si>
    <t>SISTEMA DI SEGNALAZIONE DI INIZIO E FINE LEZIONE
Fornitura e posa in opera di sistema</t>
  </si>
  <si>
    <t>1.23</t>
  </si>
  <si>
    <t>Fornitura e posa in opera di gruppo di continuità UPS monofase da 3,3 kVA con tecnologia On Line a doppia</t>
  </si>
  <si>
    <t>Fornitura e posa in opera di plafoniera lamellare IP20, per fissaggio a soffitto, realizzata con</t>
  </si>
  <si>
    <t>Fornitura e posa in opera di plafoniera stagna IP66, per fissaggio
a soffitto o parete, realizzata con</t>
  </si>
  <si>
    <t>Fornitura e posa in opera di plafoniera lamellare IP20, per
fissaggio a soffitto, realizzata con</t>
  </si>
  <si>
    <t>Fornitura e posa in opera di plafoniera di emergenza IP65, per
fissaggio a parete, realizzata con</t>
  </si>
  <si>
    <t>Fornitura e posa in opera di proiettore
IP65, realizzata con corpo in
alluminio</t>
  </si>
  <si>
    <t>AN.10</t>
  </si>
  <si>
    <t>SISTEMA DI GESTIONE ILLUMINAZIONE INTERNA.
Sistema lighting management per il</t>
  </si>
  <si>
    <t>Predisposizione di tubazione e
cassetta realizzata con tubazione
sottotraccia a partire dalla cassetta di</t>
  </si>
  <si>
    <t>Punto presa telefono di attestamento
linea telefonica esterna fornita da ente
gestore, costituito da scatola da</t>
  </si>
  <si>
    <t>Presa telefonica per impianti interni
non a centralino tratta da presa
telefonica di consegna del segnale</t>
  </si>
  <si>
    <t>Punto presa d’antenna televisiva di
attestamento con linea sotto traccia in
tubi di materiale termoplastico</t>
  </si>
  <si>
    <t>Punto presa d’antenna televisiva
successiva alla prima di attestamento,
con linea sotto traccia in tubi di</t>
  </si>
  <si>
    <t>Impianto citofonico realizzato con:
apparecchio citofonico da interno
completo di suoneria di chiamata e</t>
  </si>
  <si>
    <t>AN.15</t>
  </si>
  <si>
    <t>Fornitura e posa in opera di cavo
citofonico FROR 10x0,50 mmq Flex
con guaina Æ11,5 mm., con</t>
  </si>
  <si>
    <t>AN.11</t>
  </si>
  <si>
    <t>IMPIANTO RICEZIONE TV CENTRALIZZATO Impianto di
ricezione TV centralizzato e</t>
  </si>
  <si>
    <t>AN.12</t>
  </si>
  <si>
    <t>SISTEMA DI AMPLIFICAZIONE PER AULA MAGNA            Amplificatore
per impianti di diffusione sonora,</t>
  </si>
  <si>
    <t>AN.14</t>
  </si>
  <si>
    <t>QUADRO CABLAGGIO
STRUTTURATO E DISPOSITIVI
WIRELESS PER ACCESSO ALLA</t>
  </si>
  <si>
    <t>Scavo a sezione obbligata per blocco
di fondazioni pali, eseguito con
mezzo meccanico, compresa la</t>
  </si>
  <si>
    <t>Formazione di pozzetto per
marciapiedi in conglomerato
cementizio a prestazione garantita</t>
  </si>
  <si>
    <t>Messa a terra per pali e montanti
compresa fornitura e collocazione di
dispersore a picchetto di lunghezza ≥</t>
  </si>
  <si>
    <t>Fornitura e posa in opera di
dispersore di terra in corda di rame di
sezione 35 mm2 (diametro</t>
  </si>
  <si>
    <t>Fornitura e posa in opera entro scavo
di cavidotto con marchio IMQ e CE
costituito da tubo a doppia parete</t>
  </si>
  <si>
    <t>Collegamento equipotenziale
principale di massa estranea, da
realizzare entro un raggio di 3 m</t>
  </si>
  <si>
    <t>Collegamento equipotenziale
supplementare di massa estranea, da
realizzare entro un raggio di 3 m</t>
  </si>
  <si>
    <t>QUADRETTO CON PRESE CEE 1 -
2P+T e 1- 3P+T
Fornitura e posa in opera di quadretto</t>
  </si>
  <si>
    <t>AN.01</t>
  </si>
  <si>
    <t>Fornitura e posa in opera di un
quadro elettrico con tensione di
esercizio 400/230V -50Hz, cablato</t>
  </si>
  <si>
    <t>Fornitura e posa in opera di un
quadro elettrico generale con tensione di
esercizio 400/230V -50Hz, cablato</t>
  </si>
  <si>
    <t>Fornitura e posa in opera di un
quadro elettrico e con tensione di
esercizio 400/230V -50Hz, cablato</t>
  </si>
  <si>
    <t>Fornitura e posa in opera di un
quadro elettrico di rifasamento con
tensione di esercizio 415Vac - 50 Hz,</t>
  </si>
  <si>
    <t>Scavo a sezione obbligata, per
qualsiasi finalità, per lavori da
eseguirsi in ambito urbano, eseguito</t>
  </si>
  <si>
    <t>Formazione del letto di posa,
rinfianco e ricoprimento delle
tubazioni di qualsiasi genere e</t>
  </si>
  <si>
    <t>Compenso per il rinterro o ricolmo
degli scavi di minitrincea con
materiali idonei provenienti dagli</t>
  </si>
  <si>
    <t>Fornitura e posa in opera di telaio e
chiusini in ghisa a grafite lamellare,
conforme alle norme UNI EN 124 e</t>
  </si>
  <si>
    <t>Smontaggio pannelli di rivestimento
delle pareti e del controffitto e
successivo rimontaggio, previa</t>
  </si>
  <si>
    <t>Demolizione di tramezzi in laterizio, forati di cemento o gesso dello spessore non superiore a 15 cm. compresi gli eventuali rivestimenti e intonaci con l'onere</t>
  </si>
  <si>
    <t>mqxcm</t>
  </si>
  <si>
    <t>Intonaco per interni eseguito con gesso scagliola dello spessore complessivo
non superiore a 1,5 cm sul grezzo senza traversato, compreso l'onere per la
formazione di</t>
  </si>
  <si>
    <t xml:space="preserve">mq </t>
  </si>
  <si>
    <t>Strato di finitura per interni su superfici, già intonacate, con gesso scagliola,
dato su pareti verticali od orizzontali, compreso l’onere per spigoli e angoli, ed
ogni altro onere e magistero per dare il lavoro finito a perfetta regola d'arte.</t>
  </si>
  <si>
    <t>TOTALE IMPORTI E QUANTITA'</t>
  </si>
  <si>
    <t>TOTALE UOMINI GIORNO</t>
  </si>
  <si>
    <t>=</t>
  </si>
  <si>
    <t>X</t>
  </si>
  <si>
    <t>G.G.LAVORATIVI</t>
  </si>
  <si>
    <t>G.G.LAV. X MESE</t>
  </si>
  <si>
    <t>MESI</t>
  </si>
  <si>
    <t>TOTALE MESI LAVORATIVI</t>
  </si>
  <si>
    <t>/</t>
  </si>
  <si>
    <t>6.9</t>
  </si>
  <si>
    <t>21.1.6</t>
  </si>
  <si>
    <t>6.10</t>
  </si>
  <si>
    <t>21.1.9</t>
  </si>
  <si>
    <t>7.1</t>
  </si>
  <si>
    <t>7.2</t>
  </si>
  <si>
    <t>7.3</t>
  </si>
  <si>
    <t>7.4</t>
  </si>
  <si>
    <t>7.5</t>
  </si>
  <si>
    <t>7.6</t>
  </si>
  <si>
    <t>7.7</t>
  </si>
  <si>
    <t>7.8</t>
  </si>
  <si>
    <t>7.9</t>
  </si>
  <si>
    <t>7.10</t>
  </si>
  <si>
    <t>8.1</t>
  </si>
  <si>
    <t>8.2</t>
  </si>
  <si>
    <t>COMPUTO METRICO ONERI DELLA SICUREZZA</t>
  </si>
  <si>
    <t>CAPITOLO ONERI SICUREZZA</t>
  </si>
  <si>
    <t>COMPUTO METRICO ESTIMATIVO CON QUANTITA'</t>
  </si>
  <si>
    <t>SOMMARIO COMPUTO METRICO</t>
  </si>
  <si>
    <t>ELENCO PREZZI UNITARI</t>
  </si>
  <si>
    <t>Installazione di relè interruttore/commutatore di tipo elettromeccanico, tensione bobina da 24 a 230 V c.a., portata dei contatti 16 A, entro cassetta di derivazione esistente e collegamento dello stesso ai cavi già predisposti. Inclusa la minuteria ed ogni altro onere</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</si>
  <si>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5) con lampade FL 2x58 W</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</si>
  <si>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6) con lampade FL 3x36 W</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</si>
  <si>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7) con lampade FL 4x18 W</t>
  </si>
  <si>
    <t>Fornitura e posa in opera di plafoniera lamellare IP20, per fissaggio a soffitto, realizzata con corpo in lamiera di acciaio verniciato con polvere poliestere, ottica dark light ad alveoli a doppia parabolicità in alluminio speculare 99,99 antiriflesso ed antiridescente a bassa luminanza, fissata a scatto, equipaggiata con fusibile di protezione, idonea anche per installazione su superfici normalmente infiammabili. Apparecchio provvisto di Marchio CE e di qualità IMQ o equivalente. In opera completa di lampada fluorescente lineare FL dotata di reattore elettronico, degli allacciamenti elettrici, gli accessori di fissaggio ed ogni altro onere e magistero per dare l’opera finita a perfetta regola d’arte:
8) con lampade FL 4x36 W</t>
  </si>
  <si>
    <t>Predisposizione di tubazione e cassetta realizzata con tubazione sottotraccia a partire dalla cassetta di derivazione del locale, questa inclusa, costituita da tubi di materiale termoplastico autoestinguente del tipo pieghevole del diametro esterno pari a mm 25 cassetta di derivazione ad incasso di dimensioni adeguate e completa di coperchio in materiale termoplastico autoestinguente, scatola rettangolare ad incasso per tre moduli di serie civile, completa di supporto, placca in materiale termoplastico di colore a scelta della D.L. (tra almeno5 colori) e copri foro. Comprese le tracce ed il loro successivo ricoprimento con malta cementizia ed ogni altro onere.</t>
  </si>
  <si>
    <t>Punto presa d’antenna televisiva di attestamento con linea sotto traccia in tubi di materiale termoplastico autoestinguente, compresa aliquota colonna discendente completa di derivatori e partitori, cassette di derivazione ad incasso di tipo modulare rettangolare con coperchio in plastica quadrato o rettangolare di adeguate dimensioni, presa coassiale televisiva del tipo modulare di serie civile completa di supporto, placca e scatole d’incasso a tre moduli, compreso il cavo televisivo da 75 OHM, le opere murarie ed ogni altro onere e magistero per dare l’opera completa a perfetta regola d’arte</t>
  </si>
  <si>
    <t>Punto presa d’antenna televisiva successiva alla prima di attestamento, con linea sotto traccia in tubi di materiale termoplastico autoestinguente, completa di derivatori e partitori, cassette di derivazione ad incasso di tipo modulare rettangolare con coperchio in plastica quadrato o rettangolare di adeguate dimensioni, presa coassiale televisiva del tipo modulare di serie civile completa di supporto, placca e scatole d’incasso a tre moduli, compreso il cavo televisivo da 75 OHM, compreso l’apertura delle tracce la successiva copertura con malta cementizia, e comunque per uno sviluppo massimo non superiore a m 20, ed ogni altro onere e magistero per dare l’opera completa a perfetta regola d’arte</t>
  </si>
  <si>
    <t>Impianto citofonico realizzato con: apparecchio citofonico da interno completo di suoneria di chiamata e pulsante di azionamento serratura elettrica, linea in idoneo cavo citofonico sotto traccia entro canalizzazioni in tubo di materiale termoplastico autoestinguente, completa di cassette di derivazione con coperchio quadrato o rettangolare fino all’alimentatore ed alla pulsantiera citofonica esterna, quota parte dell’alimentatore citofonico e del relativo contenitore e della linea di alimentazione, quota parte della pulsantiera citofonica a più tasti di chiamata e completa di modulo fonico, compreso il modulo per l’alloggio dal posto esterno completo di fili e frutti e quant’altro occorre per dare l’opera completa e funzionante, comprese opere murarie:
— per ogni punto di ricezione</t>
  </si>
  <si>
    <t>Fornitura e posa in opera di cavo citofonico FROR 10x0,50 mmq Flex con guaina Æ11,5 mm., con conduttori in rame di tipo flessibile, completo di isolamento in materiale termoplastico, protetto da una guaina esterna in materiale termoplastico di colore bianco, il tutto in opera dentro tubo rigido/flessibile di diametro opportuno per la separazione dai cavi di potenza, compreso ogni altro onere ed accessorio per dare l'opera finita e funzionante a regola d'arte.</t>
  </si>
  <si>
    <t>IMPIANTO RICEZIONE TV CENTRALIZZATO Impianto di ricezione TV centralizzato e modulare con amplificatore selettivo in grado di ricevere il segnale televisivo captato da almeno due antenne TV VHF e/o UHF a dieci elementi fornito e posto in opera, per almeno 50 prese. Sono compresi: le antenne; complete di collegamento fino al centralino con filtro attivo automiscelato con segnale convertito UHF; palo di altezza m. 2,50; le staffe di fissaggio; il centralino a moduli selettivi di canale; l'alimentatore; i cavi ed ogni altro accessorio. E' inoltre compreso quanto altro occorre per dare il lavoro finito.</t>
  </si>
  <si>
    <t>SISTEMA DI AMPLIFICAZIONE PER AULA MAGNA
Amplificatore per impianti di diffusione sonora, completo di N.4 ingressi universali con controllo di volume indipendente e collegabili a sorgenti audio con uscita a basso livello (microfoni) ed ad alto livello (sintonizzatori, lettori, cassette, ecc.), ingresso AUX RCA-Stereo, uscita REC/LINE su connettore RCA-Stereo, collegamenti pre-out/main-in, controllo generale volume con Vumeter a LED, Comandi treble e bass, uscita diffusori 70V/100V/4 Ohm - 120W RMS; sintonizzatore digitale FM+ lettore CD/MP3 + ingresso USB, n.2 microfoni a stelo con XLR completi di base da tavolo con pulsante di comando e prolunga microfonica con connettori XLR alle estremità, N.4 diffusori 2 vie da 40W.
Fornito e posto in opera, alimentato a 230 Vca - 24 Vcc, e completo di ogni altro onere per dare l'opera finita a perfetta regola d'arte. Amplificatore integrato 5 ingressi 120W.</t>
  </si>
  <si>
    <t>QUADRO CABLAGGIO STRUTTURATO E DISPOSITIVI WIRELESS PER ACCESSO ALLA RETE LAN ED AD INTERNET.
Fornitura e posa in opera di quadro per cablaggio strutturato rete LAN interna, composto da armadio 42U 600x600mm., blocchi otturatori per pannelli, patch panel 24p cat6 UTP, patch panel telefonico 48p 1 unità, pannello pressa cavi, blocco alimentazione con interruttori, cordoni cavo UTP cat.6 da 1,5 m., da 2m., da 3 m., per esecuzione cablaggi interni al quadro, N. 7 access point wireless 11/a/b/g ubicati come da planimetrie allegate per l'accesso wireless alla rete lan ed ad internet, cavo dati UTP cat.6 per cablaggio prese dati previste nei diversi piani (vedi planimetrie allegate). Compreso inoltre, gli accessori per le connessioni, eventuali morsetti, ed ogni altro onere e magistero per dare l'opera finita a regola d'arte e perfettamente funzionante.</t>
  </si>
  <si>
    <t>Scavo a sezione obbligata per blocco di fondazioni pali, eseguito con mezzo meccanico, compresa la configurazione dello scavo, fino alla profondità di 2,00 m dal piano di sbancamento o, in mancanza di questo dall’orlo medio del cavo, anche in presenza di acqua con tirante non superiore a 20 cm, alberi e ceppaie di dimensioni inferiori a quelle delle voci 1.7.1 e 1.7.2, comprese le armature di qualsiasi tipo, tranne che a cassa chiusa, occorrenti per le pareti, compresi inoltre il paleggio, il sollevamento, il carico, il trasporto delle materie nell’ambito del cantiere fino alla distanza di 1.000 m o l’accatastamento delle materie riutilizzabili lungo il bordo del cavo, gli aggottamenti, la regolarizzazione delle pareti e del fondo eseguita con qualsiasi mezzo, compreso l’onere per il prelievo dei campioni (da effettuarsi in contraddittorio tra la D.L. e l’Impresa), il confezionamento dei cubetti questo da compensarsi a parte con il relativo prezzo (capitolo 20), da sottoporre alle prove di schiacciamento ed ogni altro onere per dare l’opera completa a perfetta regola d’arte. Sono esclusi gli accertamenti e le verifiche tecniche obbligatorie previsti dal C.S.A. che, ai sensi del comma 7 dell’art. 15 del D.M. n. 145 del 19 aprile 2000, sono a carico dell’Amministrazione: 1) in terreni costituiti da limi, argille, sabbie, ghiaie, detriti e alluvioni anche contenenti elementi lapidei di qualsiasi resistenza e di volume non superiore a 0,5 m3, sabbie e ghiaie anche debolmente cementate e rocce lapidee fessurate, di qualsiasi resistenza con superfici di discontinuità poste a distanza media l’una dall’altra fino a 30 cm attaccabili da idoneo mezzo di escavazione di adeguata potenza</t>
  </si>
  <si>
    <t>Formazione di pozzetto per marciapiedi in conglomerato cementizio a prestazione garantita con resistenza caratteristica a compressione, non inferiore a Rck 20 N/mm2, spessore pareti 15 cm, escluso lo scavo a sezione obbligata da compensarsi a parte con le voce 18.1.1, compreso il sottofondo perdente formato con misto granulometrico per uno spessore di 20 cm, formazione di fori di passaggio cavidotti e successiva sigillatura degli stessi con malta cementizia, esclusa la fornitura del chiusino in ghisa per transito incontrollato, ed ogni altro onere e magistero per dare l’opera completa a perfetta regola d’arte:
1) per pozzetti da 40x40x50 cm</t>
  </si>
  <si>
    <t>Messa a terra per pali e montanti compresa fornitura e collocazione di dispersore a picchetto di lunghezza ≥ a 1,50 m, di capicorda, di conduttore di collegamento, di sezione e lunghezza adeguata e compreso ogni altro onere ed accessorio per dare l’opera completa a perfetta regola d’arte secondo le vigenti norme CEI 64.8</t>
  </si>
  <si>
    <t>Fornitura e posa in opera di un quadro elettrico con tensione di esercizio 400/230V - 50Hz, cablato come da schema allegato, con struttura ad armadio da pavimento tipo LDX400 bticino o similare, avente dimensioni minime totali mm 600x1400x215mm., costituito da elementi prefabbricati in lamiera d'acciaio verniciato con resine epossidiche. La distribuzione interna al quadro avverrà a mezzo di ripartitori da 400A,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600x1400mm. e serratura a chiave. Il quadro sarà, inoltre, equipag-giato con N.3 Amperometri digitali con portata a 999A selezionabili tramite microswitch su tre TA avanti corrente di primario proporzionata a quella dell'interruttore generale; N.1 voltmetro digitale 600V fs con commutatore a sette posizioni, protetto da terna di fusibili su base portafusibile del tipo modulare; compresi i cavi, le sbarre, le morsettiere, gli accessori di cablaggio necessari ed ogni altro onere e magistero per dare il quadro cablato e messo in opera a perfetta regola d'arte</t>
  </si>
  <si>
    <t>Fornitura e posa in opera di un quadro elettrico con tensione di esercizio 400/230V - 50Hz, cablato come da schema allegato, con struttura ad armadio da pavimento tipo LDX400 bticino o similare, avente dimensioni minime totali mm 600x800x215mm., costituito da elementi prefabbricati in lamiera d'acciaio verniciato con resine epossidiche. La distribuzione interna al quadro avverrà a mezzo di sistema alimentazione 24 Din,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600x800mm. e serratura a chiave. compresi i cavi, le sbarre, le morsettiere, gli accessori di cablaggio necessari ed ogni altro onere e magistero per dare il quadro cablato e messo in opera a perfetta regola d'arte</t>
  </si>
  <si>
    <t>Fornitura e posa in opera di un quadro elettrico con tensione di esercizio 400/230V - 50Hz, cablato come da schema allegato, con struttura ad armadio da pavimento tipo LDX400 bticino o similare, avente dimensioni minime totali mm 600x600x215mm., costituito da elementi prefabbricati in lamiera d'acciaio verniciato con resine epossidiche. La distribuzione interna al quadro avverrà a mezzo di sistema alimentazione 24 Din, mentre i dispositivi saranno montati su pannelli 24 din 600x200mm. e guide Din 35mm. L=600mm.; Il quadro sarà completato con pannelli ciechi 600x200mm. con guide Din 35 L=600mm., per l'installazione delle morsettiere cui saranno attestate le linee in arrivo ed in partenza, e con porta in vetro 600x600mm. e serratura a chiave. compresi i cavi, le sbarre, le morsettiere, gli accessori di cablaggio necessari ed ogni altro onere e magistero per dare il quadro cablato e messo in opera a perfetta regola d'arte</t>
  </si>
  <si>
    <t>Fornitura e posa in opera di un quadro elettrico di rifasamento con tensione di esercizio 415Vac - 50 Hz, tensione di isolamento 690V, tensione circuiti ausiliari 380Vac, temperatura di lavoro - 5/+40 °C (ventilazione naturale), grado di protezione IP40. Carpenteria in robusta lamiera d’acciaio, protetta contro la corrosione mediante trattamento di fosfatazione e successiva verniciatura. Installazione per interno, in ambiente non polveroso, al riparo da urti accidentali ed irraggiamento solare, in ambiente ben ventilato. I cavi di collegamento interno sono antifiamma del tipo N07VK CEI 20-22 II . Le batterie capacitive (condensatori monofase in polipropilene metallizzato) sono protette da terne di fusibili opportunamente dimensionate e dispositivi antiscoppio. Il sistema di protezione sia dei circuiti di potenza (fusibili NH00 curva gG) che di quelli ausiliari (portafusibili sezionabili e fusibili 10,3x38) prevede l’impiego di fusibili ad alto potere d’interruzione (100kA). Potenza Qn=25 Kvar, regolazione cosphi con inserzione automatica a 5 gradini (5x5 Kvar). Controllo attraverso TA con secondario a 5A. I circuiti ausiliari sono opportunamente identificati in ottemperanza alle norme vigenti. Compresi i cavi, le sbarre, le morsettiere, gli accessori di cablaggio necessari ed ogni altro onere e magistero per dare il quadro cablato e messo in opera a perfetta regola d'arte</t>
  </si>
  <si>
    <t>Formazione del letto di posa, rinfianco e ricoprimento delle tubazioni di qualsiasi genere e diametro, con materiale permeabile arido (sabbia o pietrisco minuto), proveniente da cava, con elementi di pezzatura non superiori a 30 mm, compresa la fornitura, lo spandimento e la sistemazione nel fondo del cavo del materiale ed il costipamento</t>
  </si>
  <si>
    <t>Demolizione di pavimenti e rivestimenti interni od esterni quali piastrelle, mattoni in graniglia di marmo, e simili, compresi la demolizione e la rimozione dell'eventuale sottostrato di collante e/o di malta di allettamento fino ad uno spessore di cm 2, nonché l'onere per il carico del materiale di risulta sul cassone di raccolta, escluso il trasporto a rifiuto.</t>
  </si>
  <si>
    <t>Trasporto alle pubbliche discariche del comune in cui si eseguono i lavori o nella discarica del comprensorio di cui fa parte il comune medesimo o su aree autorizzate al conferimento, di sfabbricidi classificabili non inquinanti provenienti da lavori eseguiti all’interno del perimetro del centro edificato, per mezzo di autocarri a cassone scarrabile, compreso il nolo del cassone, esclusi gli oneri di conferimento a discarica.
- per ogni m3 di materiale trasportato misurato sul mezzo</t>
  </si>
</sst>
</file>

<file path=xl/styles.xml><?xml version="1.0" encoding="utf-8"?>
<styleSheet xmlns="http://schemas.openxmlformats.org/spreadsheetml/2006/main">
  <numFmts count="4">
    <numFmt numFmtId="44" formatCode="_-&quot;€&quot;\ * #,##0.00_-;\-&quot;€&quot;\ * #,##0.00_-;_-&quot;€&quot;\ * &quot;-&quot;??_-;_-@_-"/>
    <numFmt numFmtId="164" formatCode="&quot;€ &quot;#,##0.00"/>
    <numFmt numFmtId="165" formatCode="[$€-410]\ #,##0.00;\-[$€-410]\ #,##0.00"/>
    <numFmt numFmtId="166" formatCode="&quot;€&quot;\ #,##0.00"/>
  </numFmts>
  <fonts count="19">
    <font>
      <sz val="10"/>
      <name val="Arial"/>
      <family val="2"/>
      <charset val="1"/>
    </font>
    <font>
      <b/>
      <sz val="10"/>
      <name val="Arial"/>
      <family val="2"/>
      <charset val="1"/>
    </font>
    <font>
      <sz val="8"/>
      <name val="Arial"/>
      <family val="2"/>
      <charset val="1"/>
    </font>
    <font>
      <b/>
      <sz val="8"/>
      <name val="Arial"/>
      <family val="2"/>
      <charset val="1"/>
    </font>
    <font>
      <u/>
      <sz val="8"/>
      <name val="Arial"/>
      <family val="2"/>
      <charset val="1"/>
    </font>
    <font>
      <sz val="9"/>
      <name val="Arial"/>
      <family val="2"/>
      <charset val="1"/>
    </font>
    <font>
      <b/>
      <sz val="9"/>
      <name val="Arial"/>
      <family val="2"/>
      <charset val="1"/>
    </font>
    <font>
      <sz val="9"/>
      <color indexed="8"/>
      <name val="Arial"/>
      <family val="2"/>
    </font>
    <font>
      <b/>
      <i/>
      <sz val="10"/>
      <color indexed="8"/>
      <name val="Arial"/>
      <family val="2"/>
    </font>
    <font>
      <b/>
      <sz val="10"/>
      <color indexed="8"/>
      <name val="Arial"/>
      <family val="2"/>
    </font>
    <font>
      <b/>
      <sz val="11"/>
      <color indexed="8"/>
      <name val="Arial"/>
      <family val="2"/>
    </font>
    <font>
      <b/>
      <sz val="9"/>
      <color indexed="8"/>
      <name val="Arial"/>
      <family val="2"/>
    </font>
    <font>
      <b/>
      <sz val="9"/>
      <color indexed="8"/>
      <name val="TimesNewRoman"/>
      <family val="2"/>
    </font>
    <font>
      <i/>
      <sz val="9"/>
      <color indexed="8"/>
      <name val="Arial"/>
      <family val="2"/>
    </font>
    <font>
      <b/>
      <sz val="8"/>
      <name val="Arial"/>
      <family val="2"/>
    </font>
    <font>
      <b/>
      <sz val="10"/>
      <name val="Arial"/>
      <family val="2"/>
    </font>
    <font>
      <i/>
      <sz val="10"/>
      <name val="Arial"/>
      <family val="2"/>
      <charset val="1"/>
    </font>
    <font>
      <b/>
      <i/>
      <sz val="10"/>
      <name val="Arial"/>
      <family val="2"/>
      <charset val="1"/>
    </font>
    <font>
      <u/>
      <sz val="10"/>
      <name val="Arial"/>
      <family val="2"/>
      <charset val="1"/>
    </font>
  </fonts>
  <fills count="6">
    <fill>
      <patternFill patternType="none"/>
    </fill>
    <fill>
      <patternFill patternType="gray125"/>
    </fill>
    <fill>
      <patternFill patternType="solid">
        <fgColor rgb="FFFFFF00"/>
        <bgColor rgb="FFFFFF00"/>
      </patternFill>
    </fill>
    <fill>
      <patternFill patternType="solid">
        <fgColor rgb="FF92D050"/>
        <bgColor rgb="FFC0C0C0"/>
      </patternFill>
    </fill>
    <fill>
      <patternFill patternType="solid">
        <fgColor rgb="FFFCD5B5"/>
        <bgColor rgb="FFFFFFCC"/>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indexed="64"/>
      </left>
      <right style="thin">
        <color indexed="13"/>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3"/>
      </left>
      <right style="thin">
        <color indexed="13"/>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3">
    <xf numFmtId="0" fontId="0" fillId="0" borderId="0" xfId="0"/>
    <xf numFmtId="0" fontId="0" fillId="0" borderId="0" xfId="0" applyFont="1"/>
    <xf numFmtId="0" fontId="1" fillId="0" borderId="0" xfId="0" applyFont="1"/>
    <xf numFmtId="0" fontId="3"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xf numFmtId="0" fontId="3" fillId="0" borderId="0" xfId="0" applyFont="1" applyAlignment="1">
      <alignment horizontal="justify" vertic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Border="1"/>
    <xf numFmtId="164" fontId="0" fillId="0" borderId="0" xfId="0" applyNumberFormat="1"/>
    <xf numFmtId="0" fontId="1" fillId="0" borderId="0" xfId="0" applyFont="1" applyBorder="1" applyAlignment="1">
      <alignment horizontal="center" vertical="center" wrapText="1"/>
    </xf>
    <xf numFmtId="0" fontId="6" fillId="0" borderId="0" xfId="0" applyFont="1" applyAlignment="1">
      <alignment horizontal="right"/>
    </xf>
    <xf numFmtId="0" fontId="0" fillId="0" borderId="0" xfId="0" applyAlignment="1">
      <alignment horizontal="center"/>
    </xf>
    <xf numFmtId="165" fontId="0" fillId="0" borderId="0" xfId="0" applyNumberFormat="1"/>
    <xf numFmtId="0" fontId="2" fillId="0" borderId="2" xfId="0" applyFont="1" applyBorder="1"/>
    <xf numFmtId="4" fontId="0" fillId="0" borderId="0" xfId="0" applyNumberFormat="1"/>
    <xf numFmtId="0" fontId="7" fillId="0" borderId="0" xfId="0" applyFont="1"/>
    <xf numFmtId="0" fontId="8" fillId="0" borderId="5" xfId="0" applyFont="1" applyBorder="1" applyAlignment="1">
      <alignment horizontal="left"/>
    </xf>
    <xf numFmtId="0" fontId="0" fillId="0" borderId="6" xfId="0" applyBorder="1" applyAlignment="1">
      <alignment horizontal="center"/>
    </xf>
    <xf numFmtId="0" fontId="0" fillId="0" borderId="6" xfId="0" applyFill="1" applyBorder="1" applyAlignment="1">
      <alignment horizontal="center"/>
    </xf>
    <xf numFmtId="0" fontId="0" fillId="0" borderId="6" xfId="0" applyBorder="1"/>
    <xf numFmtId="0" fontId="0" fillId="0" borderId="7" xfId="0" applyBorder="1" applyAlignment="1">
      <alignment horizontal="center"/>
    </xf>
    <xf numFmtId="0" fontId="0" fillId="0" borderId="0" xfId="0" applyFill="1" applyAlignment="1">
      <alignment horizontal="center"/>
    </xf>
    <xf numFmtId="0" fontId="7" fillId="0" borderId="0" xfId="0" applyFont="1" applyBorder="1"/>
    <xf numFmtId="0" fontId="0" fillId="0" borderId="8" xfId="0" applyBorder="1"/>
    <xf numFmtId="0" fontId="9" fillId="0" borderId="9" xfId="0" applyFont="1" applyBorder="1" applyAlignment="1">
      <alignment horizontal="center"/>
    </xf>
    <xf numFmtId="0" fontId="0" fillId="0" borderId="7" xfId="0" applyFill="1" applyBorder="1" applyAlignment="1">
      <alignment horizontal="center"/>
    </xf>
    <xf numFmtId="0" fontId="0" fillId="0" borderId="1" xfId="0" applyNumberFormat="1" applyBorder="1" applyAlignment="1">
      <alignment horizontal="center" wrapText="1"/>
    </xf>
    <xf numFmtId="0" fontId="0" fillId="0" borderId="1" xfId="0" applyNumberFormat="1" applyBorder="1" applyAlignment="1">
      <alignment horizontal="center" vertical="top" wrapText="1"/>
    </xf>
    <xf numFmtId="0" fontId="0" fillId="0" borderId="1" xfId="0" applyBorder="1" applyAlignment="1">
      <alignment horizontal="center" vertical="top" wrapText="1"/>
    </xf>
    <xf numFmtId="0" fontId="0" fillId="0" borderId="1" xfId="0" applyNumberFormat="1" applyFill="1" applyBorder="1" applyAlignment="1">
      <alignment horizontal="center" vertical="top" wrapText="1"/>
    </xf>
    <xf numFmtId="0" fontId="0" fillId="0" borderId="1" xfId="0" applyBorder="1"/>
    <xf numFmtId="0" fontId="0" fillId="0" borderId="1" xfId="0" applyBorder="1" applyAlignment="1">
      <alignment horizontal="center"/>
    </xf>
    <xf numFmtId="44" fontId="0" fillId="5" borderId="1" xfId="0" applyNumberFormat="1" applyFill="1" applyBorder="1" applyAlignment="1">
      <alignment horizontal="center"/>
    </xf>
    <xf numFmtId="44" fontId="0" fillId="0" borderId="1" xfId="0" applyNumberFormat="1" applyFill="1" applyBorder="1" applyAlignment="1">
      <alignment horizontal="center"/>
    </xf>
    <xf numFmtId="0" fontId="0" fillId="0" borderId="1" xfId="0" applyBorder="1" applyAlignment="1">
      <alignment horizontal="right"/>
    </xf>
    <xf numFmtId="0" fontId="7" fillId="0" borderId="8" xfId="0" applyFont="1" applyBorder="1"/>
    <xf numFmtId="0" fontId="7" fillId="0" borderId="6" xfId="0" applyFont="1" applyBorder="1"/>
    <xf numFmtId="0" fontId="9" fillId="0" borderId="6" xfId="0" applyFont="1" applyBorder="1" applyAlignment="1">
      <alignment horizontal="center"/>
    </xf>
    <xf numFmtId="0" fontId="0" fillId="0" borderId="6" xfId="0" applyBorder="1" applyAlignment="1">
      <alignment horizontal="left"/>
    </xf>
    <xf numFmtId="0" fontId="10" fillId="0" borderId="6"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0" fillId="0" borderId="0" xfId="0" applyFont="1" applyFill="1" applyBorder="1" applyAlignment="1">
      <alignment horizontal="center"/>
    </xf>
    <xf numFmtId="0" fontId="7" fillId="0" borderId="1" xfId="0" applyNumberFormat="1"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11" fillId="0" borderId="1" xfId="0" applyFont="1" applyFill="1" applyBorder="1" applyAlignment="1">
      <alignment horizontal="left" vertical="top"/>
    </xf>
    <xf numFmtId="0" fontId="12" fillId="0" borderId="1" xfId="0" applyFont="1" applyFill="1" applyBorder="1" applyAlignment="1">
      <alignment horizontal="left" vertical="top"/>
    </xf>
    <xf numFmtId="0" fontId="7" fillId="0" borderId="1" xfId="0" applyNumberFormat="1" applyFont="1" applyFill="1" applyBorder="1" applyAlignment="1">
      <alignment horizontal="justify" vertical="top" wrapText="1"/>
    </xf>
    <xf numFmtId="0" fontId="13" fillId="0" borderId="1" xfId="0" applyFont="1" applyFill="1" applyBorder="1" applyAlignment="1">
      <alignment horizontal="center"/>
    </xf>
    <xf numFmtId="0" fontId="7" fillId="0" borderId="1" xfId="0" applyFont="1" applyFill="1" applyBorder="1" applyAlignment="1">
      <alignment horizontal="center"/>
    </xf>
    <xf numFmtId="166" fontId="7" fillId="0" borderId="1" xfId="0" applyNumberFormat="1" applyFont="1" applyFill="1" applyBorder="1" applyAlignment="1">
      <alignment horizontal="center"/>
    </xf>
    <xf numFmtId="9" fontId="7" fillId="0" borderId="1" xfId="0" applyNumberFormat="1" applyFont="1" applyFill="1" applyBorder="1" applyAlignment="1">
      <alignment horizontal="center"/>
    </xf>
    <xf numFmtId="166" fontId="7" fillId="0" borderId="1" xfId="0" applyNumberFormat="1" applyFont="1" applyFill="1" applyBorder="1"/>
    <xf numFmtId="44" fontId="7" fillId="0" borderId="1" xfId="0" applyNumberFormat="1" applyFont="1" applyFill="1" applyBorder="1"/>
    <xf numFmtId="0" fontId="0" fillId="0" borderId="0" xfId="0" applyFill="1"/>
    <xf numFmtId="0" fontId="11" fillId="0" borderId="1" xfId="0" applyFont="1" applyBorder="1" applyAlignment="1">
      <alignment horizontal="left" vertical="top"/>
    </xf>
    <xf numFmtId="0" fontId="12" fillId="0" borderId="1" xfId="0" applyFont="1" applyBorder="1" applyAlignment="1">
      <alignment horizontal="left" vertical="top"/>
    </xf>
    <xf numFmtId="0" fontId="7" fillId="0" borderId="1" xfId="0" applyNumberFormat="1" applyFont="1" applyBorder="1" applyAlignment="1">
      <alignment horizontal="justify" vertical="top" wrapText="1"/>
    </xf>
    <xf numFmtId="0" fontId="13" fillId="0" borderId="1" xfId="0" applyFont="1" applyBorder="1" applyAlignment="1">
      <alignment horizontal="center"/>
    </xf>
    <xf numFmtId="0" fontId="7" fillId="0" borderId="1" xfId="0" applyFont="1" applyBorder="1" applyAlignment="1">
      <alignment horizontal="center"/>
    </xf>
    <xf numFmtId="166" fontId="7" fillId="0" borderId="1" xfId="0" applyNumberFormat="1" applyFont="1" applyBorder="1" applyAlignment="1">
      <alignment horizontal="center"/>
    </xf>
    <xf numFmtId="166" fontId="7" fillId="0" borderId="1" xfId="0" applyNumberFormat="1" applyFont="1" applyBorder="1"/>
    <xf numFmtId="44" fontId="7" fillId="0" borderId="1" xfId="0" applyNumberFormat="1" applyFont="1" applyBorder="1"/>
    <xf numFmtId="44" fontId="0" fillId="0" borderId="1" xfId="0" applyNumberFormat="1" applyBorder="1"/>
    <xf numFmtId="3" fontId="0" fillId="0" borderId="1" xfId="0" applyNumberFormat="1" applyFill="1" applyBorder="1" applyAlignment="1">
      <alignment horizontal="center"/>
    </xf>
    <xf numFmtId="44" fontId="0" fillId="0" borderId="1" xfId="0" applyNumberFormat="1" applyFill="1" applyBorder="1"/>
    <xf numFmtId="0" fontId="0" fillId="0" borderId="1" xfId="0" applyFill="1" applyBorder="1" applyAlignment="1">
      <alignment horizontal="center"/>
    </xf>
    <xf numFmtId="3" fontId="0" fillId="0" borderId="1" xfId="0" applyNumberFormat="1" applyBorder="1" applyAlignment="1">
      <alignment horizontal="center"/>
    </xf>
    <xf numFmtId="4" fontId="0" fillId="0" borderId="1" xfId="0" applyNumberFormat="1" applyBorder="1" applyAlignment="1">
      <alignment horizontal="center"/>
    </xf>
    <xf numFmtId="9" fontId="7" fillId="0" borderId="0" xfId="0" applyNumberFormat="1" applyFont="1" applyFill="1" applyBorder="1" applyAlignment="1">
      <alignment horizontal="center"/>
    </xf>
    <xf numFmtId="166" fontId="7" fillId="0" borderId="0" xfId="0" applyNumberFormat="1" applyFont="1" applyFill="1" applyBorder="1"/>
    <xf numFmtId="0" fontId="9" fillId="0" borderId="8" xfId="0" applyFont="1" applyBorder="1" applyAlignment="1">
      <alignment horizontal="right"/>
    </xf>
    <xf numFmtId="0" fontId="0" fillId="0" borderId="7" xfId="0" applyBorder="1"/>
    <xf numFmtId="0" fontId="0" fillId="0" borderId="10" xfId="0" applyBorder="1"/>
    <xf numFmtId="0" fontId="0" fillId="0" borderId="4" xfId="0" applyBorder="1" applyAlignment="1">
      <alignment horizontal="center"/>
    </xf>
    <xf numFmtId="0" fontId="0" fillId="0" borderId="4" xfId="0" applyFill="1" applyBorder="1" applyAlignment="1">
      <alignment horizontal="center"/>
    </xf>
    <xf numFmtId="0" fontId="0" fillId="0" borderId="4" xfId="0" applyFill="1" applyBorder="1"/>
    <xf numFmtId="0" fontId="0" fillId="0" borderId="4" xfId="0" applyBorder="1"/>
    <xf numFmtId="0" fontId="0" fillId="0" borderId="11" xfId="0" applyBorder="1"/>
    <xf numFmtId="0" fontId="0" fillId="0" borderId="12" xfId="0" applyBorder="1"/>
    <xf numFmtId="0" fontId="0" fillId="0" borderId="0" xfId="0" applyFill="1" applyBorder="1"/>
    <xf numFmtId="0" fontId="0" fillId="0" borderId="13" xfId="0" applyBorder="1" applyAlignment="1">
      <alignment horizontal="center"/>
    </xf>
    <xf numFmtId="0" fontId="9" fillId="0" borderId="14" xfId="0" applyFont="1" applyBorder="1" applyAlignment="1">
      <alignment horizontal="right"/>
    </xf>
    <xf numFmtId="0" fontId="0" fillId="0" borderId="2" xfId="0" applyBorder="1" applyAlignment="1">
      <alignment horizontal="center"/>
    </xf>
    <xf numFmtId="0" fontId="9" fillId="0" borderId="2" xfId="0" applyFont="1" applyBorder="1" applyAlignment="1">
      <alignment horizontal="center"/>
    </xf>
    <xf numFmtId="0" fontId="0" fillId="0" borderId="2" xfId="0" applyFill="1" applyBorder="1" applyAlignment="1">
      <alignment horizontal="center"/>
    </xf>
    <xf numFmtId="0" fontId="9" fillId="0" borderId="2" xfId="0" applyFont="1" applyFill="1" applyBorder="1" applyAlignment="1">
      <alignment horizontal="center"/>
    </xf>
    <xf numFmtId="0" fontId="0" fillId="0" borderId="15" xfId="0" applyFill="1" applyBorder="1" applyAlignment="1">
      <alignment horizontal="center"/>
    </xf>
    <xf numFmtId="0" fontId="0" fillId="0" borderId="0" xfId="0" applyFont="1" applyFill="1"/>
    <xf numFmtId="0" fontId="1" fillId="0" borderId="0" xfId="0" applyFont="1" applyFill="1"/>
    <xf numFmtId="0" fontId="3"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justify" vertical="top" wrapText="1"/>
    </xf>
    <xf numFmtId="0" fontId="2" fillId="0" borderId="0" xfId="0" applyFont="1" applyFill="1"/>
    <xf numFmtId="0" fontId="3" fillId="0" borderId="0" xfId="0" applyFont="1" applyFill="1" applyAlignment="1">
      <alignment horizontal="justify"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Fill="1" applyBorder="1" applyAlignment="1">
      <alignment horizontal="center" vertical="center" wrapText="1"/>
    </xf>
    <xf numFmtId="164" fontId="5" fillId="0" borderId="0" xfId="0" applyNumberFormat="1" applyFont="1" applyFill="1"/>
    <xf numFmtId="164" fontId="5" fillId="0" borderId="2" xfId="0" applyNumberFormat="1" applyFont="1" applyFill="1" applyBorder="1"/>
    <xf numFmtId="0" fontId="0" fillId="0" borderId="0" xfId="0" applyFont="1" applyFill="1" applyAlignment="1">
      <alignment vertical="center"/>
    </xf>
    <xf numFmtId="164" fontId="2" fillId="0" borderId="0" xfId="0" applyNumberFormat="1" applyFont="1" applyFill="1" applyAlignment="1">
      <alignment horizontal="center"/>
    </xf>
    <xf numFmtId="164" fontId="2" fillId="0" borderId="2" xfId="0" applyNumberFormat="1" applyFont="1" applyFill="1" applyBorder="1" applyAlignment="1">
      <alignment horizontal="center"/>
    </xf>
    <xf numFmtId="164" fontId="2" fillId="0" borderId="0" xfId="0" applyNumberFormat="1" applyFont="1" applyFill="1" applyBorder="1" applyAlignment="1">
      <alignment horizontal="center"/>
    </xf>
    <xf numFmtId="0" fontId="0" fillId="0" borderId="2" xfId="0" applyFont="1" applyFill="1" applyBorder="1"/>
    <xf numFmtId="0" fontId="0" fillId="0" borderId="0" xfId="0" applyFont="1" applyFill="1" applyBorder="1"/>
    <xf numFmtId="164" fontId="0" fillId="0" borderId="0" xfId="0" applyNumberFormat="1" applyFont="1" applyFill="1"/>
    <xf numFmtId="164" fontId="2" fillId="0" borderId="0" xfId="0" applyNumberFormat="1" applyFont="1" applyFill="1" applyBorder="1" applyAlignment="1">
      <alignment vertical="center"/>
    </xf>
    <xf numFmtId="164" fontId="14" fillId="5" borderId="0" xfId="0" applyNumberFormat="1" applyFont="1" applyFill="1" applyAlignment="1">
      <alignment vertical="center"/>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164" fontId="14" fillId="5" borderId="0" xfId="0" applyNumberFormat="1" applyFont="1" applyFill="1" applyBorder="1" applyAlignment="1">
      <alignment vertical="center"/>
    </xf>
    <xf numFmtId="164" fontId="0" fillId="0" borderId="0" xfId="0" applyNumberFormat="1" applyFont="1" applyFill="1" applyAlignment="1">
      <alignment vertical="center"/>
    </xf>
    <xf numFmtId="0" fontId="11" fillId="0" borderId="6" xfId="0" applyFont="1" applyBorder="1" applyAlignment="1">
      <alignment horizontal="left"/>
    </xf>
    <xf numFmtId="166" fontId="0" fillId="0" borderId="6" xfId="0" applyNumberFormat="1" applyBorder="1" applyAlignment="1">
      <alignment horizontal="center"/>
    </xf>
    <xf numFmtId="9" fontId="0" fillId="0" borderId="6" xfId="0" applyNumberFormat="1" applyFill="1" applyBorder="1"/>
    <xf numFmtId="166" fontId="0" fillId="0" borderId="6" xfId="0" applyNumberFormat="1" applyBorder="1"/>
    <xf numFmtId="0" fontId="1" fillId="5" borderId="0" xfId="0" applyFont="1" applyFill="1" applyAlignment="1">
      <alignment horizontal="right"/>
    </xf>
    <xf numFmtId="164" fontId="1" fillId="5" borderId="0" xfId="0" applyNumberFormat="1" applyFont="1" applyFill="1"/>
    <xf numFmtId="166" fontId="0" fillId="0" borderId="0" xfId="0" applyNumberFormat="1" applyFill="1"/>
    <xf numFmtId="0" fontId="0" fillId="0" borderId="0" xfId="0" applyFont="1" applyAlignment="1">
      <alignment vertical="center"/>
    </xf>
    <xf numFmtId="0" fontId="0" fillId="0" borderId="2" xfId="0" applyFont="1" applyBorder="1"/>
    <xf numFmtId="164" fontId="2" fillId="0" borderId="0" xfId="0" applyNumberFormat="1" applyFont="1" applyBorder="1" applyAlignment="1">
      <alignment horizontal="center"/>
    </xf>
    <xf numFmtId="164" fontId="2" fillId="0" borderId="0" xfId="0" applyNumberFormat="1" applyFont="1" applyAlignment="1">
      <alignment horizontal="center"/>
    </xf>
    <xf numFmtId="164" fontId="15" fillId="0" borderId="0" xfId="0" applyNumberFormat="1" applyFont="1" applyAlignment="1">
      <alignment horizontal="center"/>
    </xf>
    <xf numFmtId="166" fontId="2" fillId="0" borderId="1" xfId="0" applyNumberFormat="1" applyFont="1" applyBorder="1" applyAlignment="1">
      <alignment horizontal="center" vertical="top" wrapText="1"/>
    </xf>
    <xf numFmtId="0" fontId="0" fillId="0" borderId="0" xfId="0" applyFont="1" applyAlignment="1">
      <alignment vertical="top"/>
    </xf>
    <xf numFmtId="0" fontId="0"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6" fillId="0" borderId="0" xfId="0" applyFont="1" applyAlignment="1">
      <alignment horizontal="right"/>
    </xf>
    <xf numFmtId="0" fontId="5" fillId="0" borderId="0" xfId="0" applyFont="1"/>
    <xf numFmtId="0" fontId="5" fillId="0" borderId="0" xfId="0" applyFont="1" applyAlignment="1">
      <alignment horizontal="center"/>
    </xf>
    <xf numFmtId="9" fontId="5" fillId="0" borderId="0" xfId="0" applyNumberFormat="1" applyFont="1" applyAlignment="1">
      <alignment horizontal="center"/>
    </xf>
    <xf numFmtId="0" fontId="0" fillId="0" borderId="0" xfId="0" applyFont="1" applyAlignment="1">
      <alignment horizontal="center"/>
    </xf>
    <xf numFmtId="9" fontId="0" fillId="0" borderId="0" xfId="0" applyNumberFormat="1" applyFont="1" applyAlignment="1">
      <alignment horizontal="center"/>
    </xf>
    <xf numFmtId="0" fontId="0" fillId="0" borderId="0" xfId="0" applyFont="1" applyAlignment="1">
      <alignment horizontal="right"/>
    </xf>
    <xf numFmtId="164" fontId="0" fillId="0" borderId="0" xfId="0" applyNumberFormat="1" applyFont="1" applyAlignment="1">
      <alignment horizontal="right"/>
    </xf>
    <xf numFmtId="49" fontId="0" fillId="0" borderId="0" xfId="0" applyNumberFormat="1" applyFont="1" applyAlignment="1">
      <alignment horizontal="center"/>
    </xf>
    <xf numFmtId="164" fontId="0" fillId="0" borderId="0" xfId="0" applyNumberFormat="1" applyFont="1"/>
    <xf numFmtId="164" fontId="0" fillId="2" borderId="1" xfId="0" applyNumberFormat="1" applyFont="1" applyFill="1" applyBorder="1"/>
    <xf numFmtId="164" fontId="17" fillId="2" borderId="3" xfId="0" applyNumberFormat="1" applyFont="1" applyFill="1" applyBorder="1"/>
    <xf numFmtId="164" fontId="0" fillId="2" borderId="3" xfId="0" applyNumberFormat="1" applyFont="1" applyFill="1" applyBorder="1"/>
    <xf numFmtId="164" fontId="18" fillId="2" borderId="3" xfId="0" applyNumberFormat="1" applyFont="1" applyFill="1" applyBorder="1"/>
    <xf numFmtId="164" fontId="1" fillId="0" borderId="0" xfId="0" applyNumberFormat="1" applyFont="1"/>
    <xf numFmtId="164" fontId="0" fillId="3" borderId="1" xfId="0" applyNumberFormat="1" applyFont="1" applyFill="1" applyBorder="1"/>
    <xf numFmtId="164" fontId="0" fillId="3" borderId="4" xfId="0" applyNumberFormat="1" applyFont="1" applyFill="1" applyBorder="1"/>
    <xf numFmtId="164" fontId="0" fillId="3" borderId="3" xfId="0" applyNumberFormat="1" applyFont="1" applyFill="1" applyBorder="1"/>
    <xf numFmtId="164" fontId="0" fillId="4" borderId="1" xfId="0" applyNumberFormat="1" applyFont="1" applyFill="1" applyBorder="1"/>
    <xf numFmtId="164" fontId="0" fillId="4" borderId="4" xfId="0" applyNumberFormat="1" applyFont="1" applyFill="1" applyBorder="1"/>
    <xf numFmtId="164" fontId="0" fillId="4" borderId="3" xfId="0" applyNumberFormat="1" applyFont="1" applyFill="1" applyBorder="1"/>
    <xf numFmtId="164" fontId="0" fillId="0" borderId="1" xfId="0" applyNumberFormat="1" applyFont="1" applyBorder="1"/>
    <xf numFmtId="0" fontId="2" fillId="0" borderId="1" xfId="0" applyFont="1" applyFill="1" applyBorder="1" applyAlignment="1">
      <alignment horizontal="center" vertical="top" wrapText="1"/>
    </xf>
    <xf numFmtId="0" fontId="0" fillId="0" borderId="0" xfId="0" applyFont="1" applyFill="1" applyAlignment="1">
      <alignment vertical="top" wrapText="1"/>
    </xf>
    <xf numFmtId="0" fontId="8" fillId="0" borderId="0" xfId="0" applyFont="1" applyBorder="1" applyAlignment="1">
      <alignment horizontal="left"/>
    </xf>
    <xf numFmtId="0" fontId="7" fillId="0" borderId="3" xfId="0" applyNumberFormat="1"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center" vertical="top"/>
    </xf>
    <xf numFmtId="0" fontId="7" fillId="0" borderId="3" xfId="0" applyFont="1" applyBorder="1" applyAlignment="1">
      <alignment horizontal="center" vertical="top" wrapText="1"/>
    </xf>
    <xf numFmtId="0" fontId="7" fillId="0" borderId="3" xfId="0" applyFont="1" applyFill="1" applyBorder="1" applyAlignment="1">
      <alignment horizontal="center" vertical="top"/>
    </xf>
    <xf numFmtId="0" fontId="7" fillId="0" borderId="3" xfId="0" applyFont="1" applyFill="1" applyBorder="1" applyAlignment="1">
      <alignment horizontal="center" vertical="top" wrapText="1"/>
    </xf>
    <xf numFmtId="0" fontId="9" fillId="0" borderId="0" xfId="0" applyFont="1" applyBorder="1" applyAlignment="1">
      <alignment horizontal="center"/>
    </xf>
    <xf numFmtId="0" fontId="11" fillId="0" borderId="0" xfId="0" applyFont="1" applyBorder="1"/>
    <xf numFmtId="9" fontId="5" fillId="0" borderId="6" xfId="0" applyNumberFormat="1" applyFont="1" applyFill="1" applyBorder="1"/>
    <xf numFmtId="166" fontId="5" fillId="0" borderId="6" xfId="0" applyNumberFormat="1" applyFont="1" applyBorder="1" applyAlignment="1">
      <alignment horizont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530"/>
  <sheetViews>
    <sheetView topLeftCell="A508" workbookViewId="0">
      <selection activeCell="J512" sqref="J512"/>
    </sheetView>
  </sheetViews>
  <sheetFormatPr defaultRowHeight="12.75"/>
  <cols>
    <col min="1" max="1" width="4.7109375"/>
    <col min="2" max="2" width="5.5703125"/>
    <col min="3" max="3" width="41.85546875"/>
    <col min="4" max="4" width="6.140625"/>
    <col min="5" max="5" width="5.28515625"/>
    <col min="6" max="6" width="8.85546875" customWidth="1"/>
    <col min="7" max="7" width="9"/>
    <col min="8" max="8" width="13"/>
    <col min="9" max="10" width="8.7109375"/>
    <col min="11" max="11" width="10.7109375" bestFit="1" customWidth="1"/>
    <col min="12" max="1025" width="8.7109375"/>
  </cols>
  <sheetData>
    <row r="1" spans="1:8" s="97" customFormat="1">
      <c r="A1" s="97" t="s">
        <v>0</v>
      </c>
    </row>
    <row r="2" spans="1:8" s="97" customFormat="1">
      <c r="A2" s="97" t="s">
        <v>1</v>
      </c>
    </row>
    <row r="3" spans="1:8" s="97" customFormat="1"/>
    <row r="4" spans="1:8" s="97" customFormat="1">
      <c r="A4" s="98" t="s">
        <v>539</v>
      </c>
    </row>
    <row r="5" spans="1:8" s="97" customFormat="1" ht="8.25" customHeight="1"/>
    <row r="6" spans="1:8" s="171" customFormat="1" ht="24.75" customHeight="1">
      <c r="A6" s="170" t="s">
        <v>2</v>
      </c>
      <c r="B6" s="170" t="s">
        <v>3</v>
      </c>
      <c r="C6" s="170" t="s">
        <v>4</v>
      </c>
      <c r="D6" s="170" t="s">
        <v>5</v>
      </c>
      <c r="E6" s="170" t="s">
        <v>6</v>
      </c>
      <c r="F6" s="170" t="s">
        <v>7</v>
      </c>
      <c r="G6" s="170" t="s">
        <v>8</v>
      </c>
      <c r="H6" s="170" t="s">
        <v>9</v>
      </c>
    </row>
    <row r="7" spans="1:8" s="118" customFormat="1" ht="27" customHeight="1">
      <c r="A7" s="99">
        <v>1</v>
      </c>
      <c r="B7" s="100"/>
      <c r="C7" s="101" t="s">
        <v>10</v>
      </c>
    </row>
    <row r="8" spans="1:8" s="97" customFormat="1" ht="129" customHeight="1">
      <c r="A8" s="102" t="s">
        <v>11</v>
      </c>
      <c r="B8" s="102" t="s">
        <v>12</v>
      </c>
      <c r="C8" s="103" t="s">
        <v>13</v>
      </c>
    </row>
    <row r="9" spans="1:8" s="97" customFormat="1" ht="18.75" customHeight="1">
      <c r="A9" s="104"/>
      <c r="B9" s="104"/>
      <c r="C9" s="105" t="s">
        <v>14</v>
      </c>
      <c r="E9" s="103"/>
      <c r="F9" s="102"/>
    </row>
    <row r="10" spans="1:8" s="97" customFormat="1">
      <c r="A10" s="104"/>
      <c r="B10" s="104"/>
      <c r="C10" s="103" t="s">
        <v>15</v>
      </c>
      <c r="D10" s="103"/>
      <c r="E10" s="106"/>
      <c r="F10" s="107">
        <v>76</v>
      </c>
      <c r="G10" s="119"/>
      <c r="H10" s="119"/>
    </row>
    <row r="11" spans="1:8" s="97" customFormat="1">
      <c r="A11" s="104"/>
      <c r="B11" s="104"/>
      <c r="C11" s="103" t="s">
        <v>16</v>
      </c>
      <c r="D11" s="103"/>
      <c r="E11" s="106"/>
      <c r="F11" s="107">
        <v>161</v>
      </c>
      <c r="G11" s="119"/>
      <c r="H11" s="119"/>
    </row>
    <row r="12" spans="1:8" s="97" customFormat="1">
      <c r="A12" s="104"/>
      <c r="B12" s="104"/>
      <c r="C12" s="103" t="s">
        <v>17</v>
      </c>
      <c r="D12" s="103"/>
      <c r="E12" s="106"/>
      <c r="F12" s="107">
        <v>89</v>
      </c>
      <c r="G12" s="119"/>
      <c r="H12" s="119"/>
    </row>
    <row r="13" spans="1:8" s="97" customFormat="1" ht="18.75" customHeight="1">
      <c r="A13" s="104"/>
      <c r="B13" s="104"/>
      <c r="C13" s="105" t="s">
        <v>18</v>
      </c>
      <c r="E13" s="103"/>
      <c r="F13" s="102"/>
    </row>
    <row r="14" spans="1:8" s="97" customFormat="1">
      <c r="A14" s="104"/>
      <c r="B14" s="104"/>
      <c r="C14" s="103" t="s">
        <v>15</v>
      </c>
      <c r="D14" s="103"/>
      <c r="E14" s="106"/>
      <c r="F14" s="107">
        <v>32</v>
      </c>
      <c r="G14" s="119"/>
      <c r="H14" s="119"/>
    </row>
    <row r="15" spans="1:8" s="97" customFormat="1">
      <c r="A15" s="104"/>
      <c r="B15" s="104"/>
      <c r="C15" s="103" t="s">
        <v>16</v>
      </c>
      <c r="D15" s="103"/>
      <c r="E15" s="106"/>
      <c r="F15" s="107">
        <v>51</v>
      </c>
      <c r="G15" s="119"/>
      <c r="H15" s="119"/>
    </row>
    <row r="16" spans="1:8" s="97" customFormat="1">
      <c r="A16" s="104"/>
      <c r="B16" s="104"/>
      <c r="C16" s="103" t="s">
        <v>17</v>
      </c>
      <c r="D16" s="103"/>
      <c r="E16" s="108"/>
      <c r="F16" s="109">
        <v>29</v>
      </c>
      <c r="G16" s="120"/>
      <c r="H16" s="120"/>
    </row>
    <row r="17" spans="1:8" s="97" customFormat="1">
      <c r="A17" s="104"/>
      <c r="B17" s="104"/>
      <c r="C17" s="103"/>
      <c r="D17" s="103"/>
      <c r="E17" s="106" t="s">
        <v>19</v>
      </c>
      <c r="F17" s="107">
        <f>F10+F11+F12+F14+F15+F16</f>
        <v>438</v>
      </c>
      <c r="G17" s="119">
        <v>24.6</v>
      </c>
      <c r="H17" s="121">
        <f>F17*G17</f>
        <v>10774.800000000001</v>
      </c>
    </row>
    <row r="18" spans="1:8" s="97" customFormat="1" ht="4.5" customHeight="1">
      <c r="A18" s="104"/>
      <c r="B18" s="104"/>
      <c r="C18" s="103"/>
      <c r="D18" s="103"/>
      <c r="E18" s="106"/>
      <c r="F18" s="107"/>
      <c r="G18" s="119"/>
      <c r="H18" s="119"/>
    </row>
    <row r="19" spans="1:8" s="97" customFormat="1" ht="128.25" customHeight="1">
      <c r="A19" s="102" t="s">
        <v>20</v>
      </c>
      <c r="B19" s="102" t="s">
        <v>12</v>
      </c>
      <c r="C19" s="103" t="s">
        <v>21</v>
      </c>
    </row>
    <row r="20" spans="1:8" s="97" customFormat="1" ht="18.75" customHeight="1">
      <c r="A20" s="104"/>
      <c r="B20" s="104"/>
      <c r="C20" s="105" t="s">
        <v>22</v>
      </c>
      <c r="E20" s="103"/>
      <c r="F20" s="102"/>
    </row>
    <row r="21" spans="1:8" s="97" customFormat="1">
      <c r="A21" s="104"/>
      <c r="B21" s="104"/>
      <c r="C21" s="103" t="s">
        <v>23</v>
      </c>
      <c r="D21" s="103"/>
      <c r="E21" s="106"/>
      <c r="F21" s="107">
        <v>6</v>
      </c>
      <c r="G21" s="119"/>
      <c r="H21" s="119"/>
    </row>
    <row r="22" spans="1:8" s="97" customFormat="1">
      <c r="A22" s="104"/>
      <c r="B22" s="104"/>
      <c r="C22" s="103" t="s">
        <v>24</v>
      </c>
      <c r="D22" s="103"/>
      <c r="E22" s="106"/>
      <c r="F22" s="107">
        <v>4</v>
      </c>
      <c r="G22" s="119"/>
      <c r="H22" s="119"/>
    </row>
    <row r="23" spans="1:8" s="97" customFormat="1">
      <c r="A23" s="104"/>
      <c r="B23" s="104"/>
      <c r="C23" s="103" t="s">
        <v>25</v>
      </c>
      <c r="D23" s="103"/>
      <c r="E23" s="108"/>
      <c r="F23" s="109">
        <v>5</v>
      </c>
      <c r="G23" s="120"/>
      <c r="H23" s="120"/>
    </row>
    <row r="24" spans="1:8" s="97" customFormat="1">
      <c r="A24" s="104"/>
      <c r="B24" s="104"/>
      <c r="E24" s="106" t="s">
        <v>19</v>
      </c>
      <c r="F24" s="110">
        <f>F21+F22+F23</f>
        <v>15</v>
      </c>
      <c r="G24" s="121">
        <v>28.3</v>
      </c>
      <c r="H24" s="121">
        <f>F24*G24</f>
        <v>424.5</v>
      </c>
    </row>
    <row r="25" spans="1:8" s="97" customFormat="1" ht="4.5" customHeight="1">
      <c r="A25" s="104"/>
      <c r="B25" s="104"/>
      <c r="C25" s="103"/>
      <c r="D25" s="103"/>
      <c r="E25" s="106"/>
      <c r="F25" s="107"/>
      <c r="G25" s="119"/>
      <c r="H25" s="119"/>
    </row>
    <row r="26" spans="1:8" s="97" customFormat="1" ht="183.75" customHeight="1">
      <c r="A26" s="102" t="s">
        <v>26</v>
      </c>
      <c r="B26" s="102" t="s">
        <v>27</v>
      </c>
      <c r="C26" s="103" t="s">
        <v>28</v>
      </c>
    </row>
    <row r="27" spans="1:8" s="97" customFormat="1" ht="18.75" customHeight="1">
      <c r="A27" s="104"/>
      <c r="B27" s="104"/>
      <c r="C27" s="105" t="s">
        <v>29</v>
      </c>
      <c r="E27" s="103"/>
      <c r="F27" s="102"/>
    </row>
    <row r="28" spans="1:8" s="97" customFormat="1">
      <c r="A28" s="104"/>
      <c r="B28" s="104"/>
      <c r="C28" s="103" t="s">
        <v>30</v>
      </c>
      <c r="D28" s="103"/>
      <c r="E28" s="106"/>
      <c r="F28" s="107">
        <v>21</v>
      </c>
      <c r="G28" s="119"/>
      <c r="H28" s="119"/>
    </row>
    <row r="29" spans="1:8" s="97" customFormat="1">
      <c r="C29" s="103" t="s">
        <v>31</v>
      </c>
      <c r="F29" s="107">
        <v>48</v>
      </c>
    </row>
    <row r="30" spans="1:8" s="97" customFormat="1">
      <c r="C30" s="103" t="s">
        <v>32</v>
      </c>
      <c r="E30" s="122"/>
      <c r="F30" s="109">
        <v>37</v>
      </c>
      <c r="G30" s="122"/>
      <c r="H30" s="122"/>
    </row>
    <row r="31" spans="1:8" s="97" customFormat="1">
      <c r="E31" s="106" t="s">
        <v>19</v>
      </c>
      <c r="F31" s="110">
        <f>F28+F29+F30</f>
        <v>106</v>
      </c>
      <c r="G31" s="121">
        <v>40.700000000000003</v>
      </c>
      <c r="H31" s="121">
        <f>F31*G31</f>
        <v>4314.2000000000007</v>
      </c>
    </row>
    <row r="32" spans="1:8" s="97" customFormat="1" ht="4.5" customHeight="1">
      <c r="A32" s="104"/>
      <c r="B32" s="104"/>
      <c r="C32" s="103"/>
      <c r="D32" s="103"/>
      <c r="E32" s="106"/>
      <c r="F32" s="107"/>
      <c r="G32" s="119"/>
      <c r="H32" s="119"/>
    </row>
    <row r="33" spans="1:8" s="97" customFormat="1" ht="58.5" customHeight="1">
      <c r="A33" s="102" t="s">
        <v>33</v>
      </c>
      <c r="B33" s="102" t="s">
        <v>34</v>
      </c>
      <c r="C33" s="103" t="s">
        <v>35</v>
      </c>
    </row>
    <row r="34" spans="1:8" s="97" customFormat="1" ht="18.75" customHeight="1">
      <c r="A34" s="104"/>
      <c r="B34" s="104"/>
      <c r="C34" s="105" t="s">
        <v>36</v>
      </c>
      <c r="E34" s="103"/>
      <c r="F34" s="102"/>
    </row>
    <row r="35" spans="1:8" s="97" customFormat="1">
      <c r="A35" s="104"/>
      <c r="B35" s="104"/>
      <c r="C35" s="103" t="s">
        <v>37</v>
      </c>
      <c r="D35" s="103"/>
      <c r="E35" s="106"/>
      <c r="F35" s="107">
        <v>1</v>
      </c>
      <c r="G35" s="119"/>
      <c r="H35" s="119"/>
    </row>
    <row r="36" spans="1:8" s="97" customFormat="1">
      <c r="C36" s="103" t="s">
        <v>38</v>
      </c>
      <c r="E36" s="122"/>
      <c r="F36" s="109">
        <v>1</v>
      </c>
      <c r="G36" s="122"/>
      <c r="H36" s="122"/>
    </row>
    <row r="37" spans="1:8" s="97" customFormat="1">
      <c r="E37" s="106" t="s">
        <v>19</v>
      </c>
      <c r="F37" s="110">
        <f>F35+F36</f>
        <v>2</v>
      </c>
      <c r="G37" s="121">
        <v>12.2</v>
      </c>
      <c r="H37" s="121">
        <f>F37*G37</f>
        <v>24.4</v>
      </c>
    </row>
    <row r="38" spans="1:8" s="97" customFormat="1" ht="4.5" customHeight="1">
      <c r="A38" s="104"/>
      <c r="B38" s="104"/>
      <c r="C38" s="103"/>
      <c r="D38" s="103"/>
      <c r="E38" s="106"/>
      <c r="F38" s="107"/>
      <c r="G38" s="119"/>
      <c r="H38" s="119"/>
    </row>
    <row r="39" spans="1:8" s="97" customFormat="1" ht="192.75" customHeight="1">
      <c r="A39" s="102" t="s">
        <v>39</v>
      </c>
      <c r="B39" s="102" t="s">
        <v>40</v>
      </c>
      <c r="C39" s="103" t="s">
        <v>41</v>
      </c>
    </row>
    <row r="40" spans="1:8" s="97" customFormat="1" ht="18.75" customHeight="1">
      <c r="A40" s="104"/>
      <c r="B40" s="104"/>
      <c r="C40" s="105" t="s">
        <v>42</v>
      </c>
      <c r="E40" s="103"/>
      <c r="F40" s="102"/>
    </row>
    <row r="41" spans="1:8" s="97" customFormat="1">
      <c r="A41" s="104"/>
      <c r="B41" s="104"/>
      <c r="C41" s="103" t="s">
        <v>43</v>
      </c>
      <c r="D41" s="103"/>
      <c r="E41" s="106"/>
      <c r="F41" s="107">
        <v>40</v>
      </c>
      <c r="G41" s="119"/>
      <c r="H41" s="119"/>
    </row>
    <row r="42" spans="1:8" s="97" customFormat="1">
      <c r="C42" s="103" t="s">
        <v>44</v>
      </c>
      <c r="F42" s="107">
        <v>92</v>
      </c>
    </row>
    <row r="43" spans="1:8" s="97" customFormat="1">
      <c r="C43" s="103" t="s">
        <v>45</v>
      </c>
      <c r="E43" s="122"/>
      <c r="F43" s="109">
        <v>55</v>
      </c>
      <c r="G43" s="122"/>
      <c r="H43" s="122"/>
    </row>
    <row r="44" spans="1:8" s="97" customFormat="1">
      <c r="E44" s="106" t="s">
        <v>19</v>
      </c>
      <c r="F44" s="110">
        <f>F41+F42+F43</f>
        <v>187</v>
      </c>
      <c r="G44" s="121">
        <v>46.3</v>
      </c>
      <c r="H44" s="121">
        <f>F44*G44</f>
        <v>8658.1</v>
      </c>
    </row>
    <row r="45" spans="1:8" s="97" customFormat="1" ht="4.5" customHeight="1">
      <c r="A45" s="104"/>
      <c r="B45" s="104"/>
      <c r="C45" s="103"/>
      <c r="D45" s="103"/>
      <c r="E45" s="106"/>
      <c r="F45" s="107"/>
      <c r="G45" s="119"/>
      <c r="H45" s="119"/>
    </row>
    <row r="46" spans="1:8" s="97" customFormat="1" ht="102.75" customHeight="1">
      <c r="A46" s="102" t="s">
        <v>46</v>
      </c>
      <c r="B46" s="102" t="s">
        <v>47</v>
      </c>
      <c r="C46" s="103" t="s">
        <v>48</v>
      </c>
    </row>
    <row r="47" spans="1:8" s="97" customFormat="1" ht="18.75" customHeight="1">
      <c r="A47" s="104"/>
      <c r="B47" s="104"/>
      <c r="C47" s="105" t="s">
        <v>49</v>
      </c>
      <c r="E47" s="103"/>
      <c r="F47" s="102"/>
    </row>
    <row r="48" spans="1:8" s="97" customFormat="1">
      <c r="A48" s="104"/>
      <c r="B48" s="104"/>
      <c r="C48" s="103" t="s">
        <v>50</v>
      </c>
      <c r="D48" s="103" t="s">
        <v>51</v>
      </c>
      <c r="E48" s="108"/>
      <c r="F48" s="109">
        <v>180</v>
      </c>
      <c r="G48" s="120"/>
      <c r="H48" s="120"/>
    </row>
    <row r="49" spans="1:8" s="97" customFormat="1">
      <c r="E49" s="106" t="s">
        <v>52</v>
      </c>
      <c r="F49" s="106">
        <f>F48</f>
        <v>180</v>
      </c>
      <c r="G49" s="121">
        <v>5.93</v>
      </c>
      <c r="H49" s="121">
        <f>F49*G49</f>
        <v>1067.3999999999999</v>
      </c>
    </row>
    <row r="50" spans="1:8" s="97" customFormat="1" ht="4.5" customHeight="1">
      <c r="A50" s="104"/>
      <c r="B50" s="104"/>
      <c r="C50" s="103"/>
      <c r="D50" s="103"/>
      <c r="E50" s="106"/>
      <c r="F50" s="107"/>
      <c r="G50" s="119"/>
      <c r="H50" s="119"/>
    </row>
    <row r="51" spans="1:8" s="97" customFormat="1" ht="102" customHeight="1">
      <c r="A51" s="102" t="s">
        <v>53</v>
      </c>
      <c r="B51" s="102" t="s">
        <v>47</v>
      </c>
      <c r="C51" s="103" t="s">
        <v>54</v>
      </c>
    </row>
    <row r="52" spans="1:8" s="97" customFormat="1" ht="18.75" customHeight="1">
      <c r="A52" s="104"/>
      <c r="B52" s="104"/>
      <c r="C52" s="105" t="s">
        <v>49</v>
      </c>
      <c r="E52" s="103"/>
      <c r="F52" s="102"/>
    </row>
    <row r="53" spans="1:8" s="97" customFormat="1">
      <c r="A53" s="104"/>
      <c r="B53" s="104"/>
      <c r="C53" s="103" t="s">
        <v>55</v>
      </c>
      <c r="D53" s="103" t="s">
        <v>56</v>
      </c>
      <c r="E53" s="111"/>
      <c r="F53" s="110">
        <v>190</v>
      </c>
      <c r="G53" s="121"/>
      <c r="H53" s="121"/>
    </row>
    <row r="54" spans="1:8" s="97" customFormat="1">
      <c r="C54" s="103" t="s">
        <v>57</v>
      </c>
      <c r="D54" s="103"/>
      <c r="F54" s="110">
        <v>628</v>
      </c>
    </row>
    <row r="55" spans="1:8" s="97" customFormat="1">
      <c r="C55" s="103" t="s">
        <v>58</v>
      </c>
      <c r="D55" s="103" t="s">
        <v>59</v>
      </c>
      <c r="E55" s="122"/>
      <c r="F55" s="109">
        <v>220</v>
      </c>
      <c r="G55" s="122"/>
      <c r="H55" s="122"/>
    </row>
    <row r="56" spans="1:8" s="97" customFormat="1">
      <c r="E56" s="110" t="s">
        <v>52</v>
      </c>
      <c r="F56" s="110">
        <f>F53+F54+F55</f>
        <v>1038</v>
      </c>
      <c r="G56" s="121">
        <v>7.37</v>
      </c>
      <c r="H56" s="121">
        <f>F56*G56</f>
        <v>7650.06</v>
      </c>
    </row>
    <row r="57" spans="1:8" s="97" customFormat="1" ht="4.5" customHeight="1">
      <c r="A57" s="104"/>
      <c r="B57" s="104"/>
      <c r="C57" s="103"/>
      <c r="D57" s="103"/>
      <c r="E57" s="106"/>
      <c r="F57" s="107"/>
      <c r="G57" s="119"/>
      <c r="H57" s="119"/>
    </row>
    <row r="58" spans="1:8" s="97" customFormat="1" ht="100.5" customHeight="1">
      <c r="A58" s="102" t="s">
        <v>60</v>
      </c>
      <c r="B58" s="102" t="s">
        <v>47</v>
      </c>
      <c r="C58" s="103" t="s">
        <v>61</v>
      </c>
    </row>
    <row r="59" spans="1:8" s="97" customFormat="1" ht="18.75" customHeight="1">
      <c r="A59" s="104"/>
      <c r="B59" s="104"/>
      <c r="C59" s="105" t="s">
        <v>62</v>
      </c>
      <c r="E59" s="103"/>
      <c r="F59" s="102"/>
    </row>
    <row r="60" spans="1:8" s="97" customFormat="1">
      <c r="A60" s="104"/>
      <c r="B60" s="104"/>
      <c r="C60" s="103" t="s">
        <v>63</v>
      </c>
      <c r="D60" s="103" t="s">
        <v>64</v>
      </c>
      <c r="E60" s="108"/>
      <c r="F60" s="109">
        <v>80</v>
      </c>
      <c r="G60" s="120"/>
      <c r="H60" s="120"/>
    </row>
    <row r="61" spans="1:8" s="97" customFormat="1">
      <c r="E61" s="110" t="s">
        <v>52</v>
      </c>
      <c r="F61" s="110">
        <f>F57+F58+F59+F60</f>
        <v>80</v>
      </c>
      <c r="G61" s="121">
        <v>9.39</v>
      </c>
      <c r="H61" s="121">
        <f>F61*G61</f>
        <v>751.2</v>
      </c>
    </row>
    <row r="62" spans="1:8" s="97" customFormat="1" ht="4.5" customHeight="1">
      <c r="A62" s="104"/>
      <c r="B62" s="104"/>
      <c r="C62" s="103"/>
      <c r="D62" s="103"/>
      <c r="E62" s="106"/>
      <c r="F62" s="107"/>
      <c r="G62" s="119"/>
      <c r="H62" s="119"/>
    </row>
    <row r="63" spans="1:8" s="97" customFormat="1" ht="67.5" customHeight="1">
      <c r="A63" s="102" t="s">
        <v>65</v>
      </c>
      <c r="B63" s="102" t="s">
        <v>66</v>
      </c>
      <c r="C63" s="103" t="s">
        <v>67</v>
      </c>
    </row>
    <row r="64" spans="1:8" s="97" customFormat="1" ht="18.75" customHeight="1">
      <c r="A64" s="104"/>
      <c r="B64" s="104"/>
      <c r="C64" s="105" t="s">
        <v>68</v>
      </c>
      <c r="E64" s="103"/>
      <c r="F64" s="102"/>
    </row>
    <row r="65" spans="1:8" s="97" customFormat="1">
      <c r="A65" s="104"/>
      <c r="B65" s="104"/>
      <c r="C65" s="103" t="s">
        <v>69</v>
      </c>
      <c r="D65" s="103"/>
      <c r="E65" s="111"/>
      <c r="F65" s="110">
        <v>4</v>
      </c>
      <c r="G65" s="121"/>
      <c r="H65" s="121"/>
    </row>
    <row r="66" spans="1:8" s="97" customFormat="1">
      <c r="C66" s="103" t="s">
        <v>70</v>
      </c>
      <c r="F66" s="110">
        <v>2</v>
      </c>
    </row>
    <row r="67" spans="1:8" s="97" customFormat="1">
      <c r="C67" s="103" t="s">
        <v>71</v>
      </c>
      <c r="E67" s="122"/>
      <c r="F67" s="109">
        <v>6</v>
      </c>
      <c r="G67" s="122"/>
      <c r="H67" s="122"/>
    </row>
    <row r="68" spans="1:8" s="97" customFormat="1">
      <c r="E68" s="97" t="s">
        <v>19</v>
      </c>
      <c r="F68" s="110">
        <f>F65+F66+F67</f>
        <v>12</v>
      </c>
      <c r="G68" s="121">
        <v>9.18</v>
      </c>
      <c r="H68" s="121">
        <f>F68*G68</f>
        <v>110.16</v>
      </c>
    </row>
    <row r="69" spans="1:8" s="97" customFormat="1" ht="4.5" customHeight="1">
      <c r="A69" s="104"/>
      <c r="B69" s="104"/>
      <c r="C69" s="103"/>
      <c r="D69" s="103"/>
      <c r="E69" s="106"/>
      <c r="F69" s="107"/>
      <c r="G69" s="119"/>
      <c r="H69" s="119"/>
    </row>
    <row r="70" spans="1:8" s="97" customFormat="1" ht="71.25" customHeight="1">
      <c r="A70" s="102" t="s">
        <v>72</v>
      </c>
      <c r="B70" s="102" t="s">
        <v>66</v>
      </c>
      <c r="C70" s="103" t="s">
        <v>73</v>
      </c>
    </row>
    <row r="71" spans="1:8" s="97" customFormat="1" ht="18.75" customHeight="1">
      <c r="A71" s="104"/>
      <c r="B71" s="104"/>
      <c r="C71" s="105" t="s">
        <v>68</v>
      </c>
      <c r="E71" s="103"/>
      <c r="F71" s="102"/>
    </row>
    <row r="72" spans="1:8" s="97" customFormat="1">
      <c r="A72" s="104"/>
      <c r="B72" s="104"/>
      <c r="C72" s="103" t="s">
        <v>69</v>
      </c>
      <c r="D72" s="103"/>
      <c r="E72" s="111"/>
      <c r="F72" s="110">
        <v>18</v>
      </c>
      <c r="G72" s="121"/>
      <c r="H72" s="121"/>
    </row>
    <row r="73" spans="1:8" s="97" customFormat="1">
      <c r="C73" s="103" t="s">
        <v>70</v>
      </c>
      <c r="F73" s="110">
        <v>36</v>
      </c>
    </row>
    <row r="74" spans="1:8" s="97" customFormat="1">
      <c r="C74" s="103" t="s">
        <v>71</v>
      </c>
      <c r="E74" s="122"/>
      <c r="F74" s="109">
        <v>16</v>
      </c>
      <c r="G74" s="122"/>
      <c r="H74" s="122"/>
    </row>
    <row r="75" spans="1:8" s="97" customFormat="1">
      <c r="E75" s="110" t="s">
        <v>19</v>
      </c>
      <c r="F75" s="110">
        <f>F72+F73+F74</f>
        <v>70</v>
      </c>
      <c r="G75" s="121">
        <v>12.5</v>
      </c>
      <c r="H75" s="121">
        <f>F75*G75</f>
        <v>875</v>
      </c>
    </row>
    <row r="76" spans="1:8" s="97" customFormat="1" ht="4.5" customHeight="1">
      <c r="A76" s="104"/>
      <c r="B76" s="104"/>
      <c r="C76" s="103"/>
      <c r="D76" s="103"/>
      <c r="E76" s="106"/>
      <c r="F76" s="107"/>
      <c r="G76" s="119"/>
      <c r="H76" s="119"/>
    </row>
    <row r="77" spans="1:8" s="97" customFormat="1" ht="103.5" customHeight="1">
      <c r="A77" s="102" t="s">
        <v>74</v>
      </c>
      <c r="B77" s="102" t="s">
        <v>75</v>
      </c>
      <c r="C77" s="103" t="s">
        <v>76</v>
      </c>
    </row>
    <row r="78" spans="1:8" s="97" customFormat="1" ht="18.75" customHeight="1">
      <c r="A78" s="104"/>
      <c r="B78" s="104"/>
      <c r="C78" s="105" t="s">
        <v>77</v>
      </c>
      <c r="E78" s="103"/>
      <c r="F78" s="102"/>
    </row>
    <row r="79" spans="1:8" s="97" customFormat="1">
      <c r="A79" s="104"/>
      <c r="B79" s="104"/>
      <c r="C79" s="103" t="s">
        <v>78</v>
      </c>
      <c r="D79" s="103"/>
      <c r="E79" s="111"/>
      <c r="F79" s="110">
        <v>982</v>
      </c>
      <c r="G79" s="121"/>
      <c r="H79" s="121"/>
    </row>
    <row r="80" spans="1:8" s="97" customFormat="1">
      <c r="C80" s="103" t="s">
        <v>79</v>
      </c>
      <c r="E80" s="123"/>
      <c r="F80" s="110">
        <v>1298</v>
      </c>
      <c r="G80" s="123"/>
      <c r="H80" s="123"/>
    </row>
    <row r="81" spans="1:8" s="97" customFormat="1">
      <c r="C81" s="103" t="s">
        <v>80</v>
      </c>
      <c r="E81" s="123"/>
      <c r="F81" s="109">
        <v>885</v>
      </c>
      <c r="G81" s="122"/>
      <c r="H81" s="122"/>
    </row>
    <row r="82" spans="1:8" s="97" customFormat="1">
      <c r="E82" s="110" t="s">
        <v>52</v>
      </c>
      <c r="F82" s="110">
        <f>F79+F80+F81</f>
        <v>3165</v>
      </c>
      <c r="G82" s="121">
        <v>0.84</v>
      </c>
      <c r="H82" s="121">
        <f>F82*G82</f>
        <v>2658.6</v>
      </c>
    </row>
    <row r="83" spans="1:8" s="97" customFormat="1" ht="4.5" customHeight="1">
      <c r="A83" s="104"/>
      <c r="B83" s="104"/>
      <c r="C83" s="103"/>
      <c r="D83" s="103"/>
      <c r="E83" s="106"/>
      <c r="F83" s="107"/>
      <c r="G83" s="119"/>
      <c r="H83" s="119"/>
    </row>
    <row r="84" spans="1:8" s="97" customFormat="1" ht="101.25" customHeight="1">
      <c r="A84" s="102" t="s">
        <v>81</v>
      </c>
      <c r="B84" s="102" t="s">
        <v>75</v>
      </c>
      <c r="C84" s="103" t="s">
        <v>82</v>
      </c>
    </row>
    <row r="85" spans="1:8" s="97" customFormat="1" ht="18.75" customHeight="1">
      <c r="A85" s="104"/>
      <c r="B85" s="104"/>
      <c r="C85" s="105" t="s">
        <v>77</v>
      </c>
      <c r="E85" s="103"/>
      <c r="F85" s="102"/>
    </row>
    <row r="86" spans="1:8" s="97" customFormat="1">
      <c r="A86" s="104"/>
      <c r="B86" s="104"/>
      <c r="C86" s="103" t="s">
        <v>78</v>
      </c>
      <c r="D86" s="103"/>
      <c r="E86" s="111"/>
      <c r="F86" s="110">
        <v>2110</v>
      </c>
      <c r="G86" s="121"/>
      <c r="H86" s="121"/>
    </row>
    <row r="87" spans="1:8" s="97" customFormat="1">
      <c r="C87" s="103" t="s">
        <v>83</v>
      </c>
      <c r="E87" s="123"/>
      <c r="F87" s="110">
        <v>4765</v>
      </c>
      <c r="G87" s="123"/>
      <c r="H87" s="123"/>
    </row>
    <row r="88" spans="1:8" s="97" customFormat="1">
      <c r="C88" s="103" t="s">
        <v>84</v>
      </c>
      <c r="E88" s="123"/>
      <c r="F88" s="109">
        <v>2860</v>
      </c>
      <c r="G88" s="122"/>
      <c r="H88" s="122"/>
    </row>
    <row r="89" spans="1:8" s="97" customFormat="1">
      <c r="E89" s="110" t="s">
        <v>52</v>
      </c>
      <c r="F89" s="110">
        <f>F86+F87+F88</f>
        <v>9735</v>
      </c>
      <c r="G89" s="121">
        <v>1.23</v>
      </c>
      <c r="H89" s="121">
        <f>F89*G89</f>
        <v>11974.05</v>
      </c>
    </row>
    <row r="90" spans="1:8" s="97" customFormat="1" ht="4.5" customHeight="1">
      <c r="A90" s="104"/>
      <c r="B90" s="104"/>
      <c r="C90" s="103"/>
      <c r="D90" s="103"/>
      <c r="E90" s="106"/>
      <c r="F90" s="107"/>
      <c r="G90" s="119"/>
      <c r="H90" s="119"/>
    </row>
    <row r="91" spans="1:8" s="97" customFormat="1" ht="102" customHeight="1">
      <c r="A91" s="102" t="s">
        <v>85</v>
      </c>
      <c r="B91" s="102" t="s">
        <v>75</v>
      </c>
      <c r="C91" s="103" t="s">
        <v>86</v>
      </c>
    </row>
    <row r="92" spans="1:8" s="97" customFormat="1" ht="18.75" customHeight="1">
      <c r="A92" s="104"/>
      <c r="B92" s="104"/>
      <c r="C92" s="105" t="s">
        <v>77</v>
      </c>
      <c r="E92" s="103"/>
      <c r="F92" s="102"/>
    </row>
    <row r="93" spans="1:8" s="97" customFormat="1">
      <c r="A93" s="104"/>
      <c r="B93" s="104"/>
      <c r="C93" s="103" t="s">
        <v>78</v>
      </c>
      <c r="D93" s="103"/>
      <c r="E93" s="111"/>
      <c r="F93" s="110">
        <v>1700</v>
      </c>
      <c r="G93" s="121"/>
      <c r="H93" s="121"/>
    </row>
    <row r="94" spans="1:8" s="97" customFormat="1">
      <c r="C94" s="103" t="s">
        <v>83</v>
      </c>
      <c r="E94" s="123"/>
      <c r="F94" s="110">
        <v>4115</v>
      </c>
      <c r="G94" s="123"/>
      <c r="H94" s="123"/>
    </row>
    <row r="95" spans="1:8" s="97" customFormat="1">
      <c r="C95" s="103" t="s">
        <v>84</v>
      </c>
      <c r="E95" s="123"/>
      <c r="F95" s="109">
        <v>1980</v>
      </c>
      <c r="G95" s="122"/>
      <c r="H95" s="122"/>
    </row>
    <row r="96" spans="1:8" s="97" customFormat="1">
      <c r="E96" s="110" t="s">
        <v>52</v>
      </c>
      <c r="F96" s="110">
        <f>F93+F94+F95</f>
        <v>7795</v>
      </c>
      <c r="G96" s="121">
        <v>1.7</v>
      </c>
      <c r="H96" s="121">
        <f>F96*G96</f>
        <v>13251.5</v>
      </c>
    </row>
    <row r="97" spans="1:8" s="97" customFormat="1" ht="4.5" customHeight="1">
      <c r="A97" s="104"/>
      <c r="B97" s="104"/>
      <c r="C97" s="103"/>
      <c r="D97" s="103"/>
      <c r="E97" s="106"/>
      <c r="F97" s="107"/>
      <c r="G97" s="119"/>
      <c r="H97" s="119"/>
    </row>
    <row r="98" spans="1:8" s="97" customFormat="1" ht="102.75" customHeight="1">
      <c r="A98" s="102" t="s">
        <v>87</v>
      </c>
      <c r="B98" s="102" t="s">
        <v>75</v>
      </c>
      <c r="C98" s="103" t="s">
        <v>88</v>
      </c>
    </row>
    <row r="99" spans="1:8" s="97" customFormat="1" ht="18.75" customHeight="1">
      <c r="A99" s="104"/>
      <c r="B99" s="104"/>
      <c r="C99" s="105" t="s">
        <v>77</v>
      </c>
      <c r="E99" s="103"/>
      <c r="F99" s="102"/>
    </row>
    <row r="100" spans="1:8" s="97" customFormat="1">
      <c r="A100" s="104"/>
      <c r="B100" s="104"/>
      <c r="C100" s="103" t="s">
        <v>89</v>
      </c>
      <c r="D100" s="103"/>
      <c r="E100" s="111"/>
      <c r="F100" s="110">
        <v>855</v>
      </c>
      <c r="G100" s="121"/>
      <c r="H100" s="121"/>
    </row>
    <row r="101" spans="1:8" s="97" customFormat="1">
      <c r="C101" s="103" t="s">
        <v>79</v>
      </c>
      <c r="F101" s="109">
        <v>890</v>
      </c>
      <c r="G101" s="122"/>
      <c r="H101" s="122"/>
    </row>
    <row r="102" spans="1:8" s="97" customFormat="1">
      <c r="E102" s="110" t="s">
        <v>52</v>
      </c>
      <c r="F102" s="110">
        <f>F100+F101</f>
        <v>1745</v>
      </c>
      <c r="G102" s="121">
        <v>2.25</v>
      </c>
      <c r="H102" s="121">
        <f>F102*G102</f>
        <v>3926.25</v>
      </c>
    </row>
    <row r="103" spans="1:8" s="97" customFormat="1" ht="4.5" customHeight="1">
      <c r="A103" s="104"/>
      <c r="B103" s="104"/>
      <c r="C103" s="103"/>
      <c r="D103" s="103"/>
      <c r="E103" s="106"/>
      <c r="F103" s="107"/>
      <c r="G103" s="119"/>
      <c r="H103" s="119"/>
    </row>
    <row r="104" spans="1:8" s="97" customFormat="1" ht="102.75" customHeight="1">
      <c r="A104" s="102" t="s">
        <v>90</v>
      </c>
      <c r="B104" s="102" t="s">
        <v>91</v>
      </c>
      <c r="C104" s="103" t="s">
        <v>92</v>
      </c>
    </row>
    <row r="105" spans="1:8" s="97" customFormat="1" ht="18.75" customHeight="1">
      <c r="A105" s="104"/>
      <c r="B105" s="104"/>
      <c r="C105" s="105" t="s">
        <v>93</v>
      </c>
      <c r="E105" s="103"/>
      <c r="F105" s="102"/>
    </row>
    <row r="106" spans="1:8" s="97" customFormat="1">
      <c r="A106" s="104"/>
      <c r="B106" s="104"/>
      <c r="C106" s="103" t="s">
        <v>94</v>
      </c>
      <c r="D106" s="103" t="s">
        <v>95</v>
      </c>
      <c r="E106" s="111"/>
      <c r="F106" s="109">
        <v>200</v>
      </c>
      <c r="G106" s="120"/>
      <c r="H106" s="120"/>
    </row>
    <row r="107" spans="1:8" s="97" customFormat="1">
      <c r="E107" s="110" t="s">
        <v>52</v>
      </c>
      <c r="F107" s="110">
        <f>F106</f>
        <v>200</v>
      </c>
      <c r="G107" s="121">
        <v>2.9</v>
      </c>
      <c r="H107" s="121">
        <f>F107*G107</f>
        <v>580</v>
      </c>
    </row>
    <row r="108" spans="1:8" s="97" customFormat="1" ht="4.5" customHeight="1">
      <c r="A108" s="104"/>
      <c r="B108" s="104"/>
      <c r="C108" s="103"/>
      <c r="D108" s="103"/>
      <c r="E108" s="106"/>
      <c r="F108" s="107"/>
      <c r="G108" s="119"/>
      <c r="H108" s="119"/>
    </row>
    <row r="109" spans="1:8" s="97" customFormat="1" ht="99.75" customHeight="1">
      <c r="A109" s="102" t="s">
        <v>96</v>
      </c>
      <c r="B109" s="102" t="s">
        <v>91</v>
      </c>
      <c r="C109" s="103" t="s">
        <v>97</v>
      </c>
    </row>
    <row r="110" spans="1:8" s="97" customFormat="1" ht="18.75" customHeight="1">
      <c r="A110" s="104"/>
      <c r="B110" s="104"/>
      <c r="C110" s="105" t="s">
        <v>93</v>
      </c>
      <c r="E110" s="103"/>
      <c r="F110" s="102"/>
    </row>
    <row r="111" spans="1:8" s="97" customFormat="1">
      <c r="A111" s="104"/>
      <c r="B111" s="104"/>
      <c r="C111" s="103" t="s">
        <v>98</v>
      </c>
      <c r="D111" s="103" t="s">
        <v>99</v>
      </c>
      <c r="E111" s="111"/>
      <c r="F111" s="109">
        <v>150</v>
      </c>
      <c r="G111" s="120"/>
      <c r="H111" s="120"/>
    </row>
    <row r="112" spans="1:8" s="97" customFormat="1">
      <c r="E112" s="110" t="s">
        <v>52</v>
      </c>
      <c r="F112" s="110">
        <f>F111</f>
        <v>150</v>
      </c>
      <c r="G112" s="121">
        <v>6.28</v>
      </c>
      <c r="H112" s="121">
        <f>F112*G112</f>
        <v>942</v>
      </c>
    </row>
    <row r="113" spans="1:8" s="97" customFormat="1" ht="4.5" customHeight="1">
      <c r="A113" s="104"/>
      <c r="B113" s="104"/>
      <c r="C113" s="103"/>
      <c r="D113" s="103"/>
      <c r="E113" s="106"/>
      <c r="F113" s="107"/>
      <c r="G113" s="119"/>
      <c r="H113" s="119"/>
    </row>
    <row r="114" spans="1:8" s="97" customFormat="1" ht="101.25" customHeight="1">
      <c r="A114" s="102" t="s">
        <v>100</v>
      </c>
      <c r="B114" s="102" t="s">
        <v>91</v>
      </c>
      <c r="C114" s="103" t="s">
        <v>101</v>
      </c>
    </row>
    <row r="115" spans="1:8" s="97" customFormat="1" ht="18.75" customHeight="1">
      <c r="A115" s="104"/>
      <c r="B115" s="104"/>
      <c r="C115" s="105" t="s">
        <v>102</v>
      </c>
      <c r="E115" s="103"/>
      <c r="F115" s="102"/>
    </row>
    <row r="116" spans="1:8" s="97" customFormat="1">
      <c r="A116" s="104"/>
      <c r="B116" s="104"/>
      <c r="C116" s="103" t="s">
        <v>103</v>
      </c>
      <c r="D116" s="103" t="s">
        <v>104</v>
      </c>
      <c r="E116" s="111"/>
      <c r="F116" s="110">
        <v>150</v>
      </c>
      <c r="G116" s="121"/>
      <c r="H116" s="121"/>
    </row>
    <row r="117" spans="1:8" s="97" customFormat="1">
      <c r="A117" s="104"/>
      <c r="B117" s="104"/>
      <c r="C117" s="103" t="s">
        <v>105</v>
      </c>
      <c r="D117" s="103" t="s">
        <v>106</v>
      </c>
      <c r="E117" s="111"/>
      <c r="F117" s="110">
        <v>125</v>
      </c>
      <c r="G117" s="121"/>
      <c r="H117" s="121"/>
    </row>
    <row r="118" spans="1:8" s="97" customFormat="1">
      <c r="A118" s="104"/>
      <c r="B118" s="104"/>
      <c r="C118" s="103" t="s">
        <v>107</v>
      </c>
      <c r="D118" s="103" t="s">
        <v>106</v>
      </c>
      <c r="E118" s="111"/>
      <c r="F118" s="109">
        <v>125</v>
      </c>
      <c r="G118" s="120"/>
      <c r="H118" s="120"/>
    </row>
    <row r="119" spans="1:8" s="97" customFormat="1">
      <c r="E119" s="110" t="s">
        <v>52</v>
      </c>
      <c r="F119" s="110">
        <f>F116+F117+F118</f>
        <v>400</v>
      </c>
      <c r="G119" s="121">
        <v>8.76</v>
      </c>
      <c r="H119" s="121">
        <f>F119*G119</f>
        <v>3504</v>
      </c>
    </row>
    <row r="120" spans="1:8" s="97" customFormat="1" ht="4.5" customHeight="1">
      <c r="A120" s="104"/>
      <c r="B120" s="104"/>
      <c r="C120" s="103"/>
      <c r="D120" s="103"/>
      <c r="E120" s="106"/>
      <c r="F120" s="107"/>
      <c r="G120" s="119"/>
      <c r="H120" s="119"/>
    </row>
    <row r="121" spans="1:8" s="97" customFormat="1" ht="102" customHeight="1">
      <c r="A121" s="102" t="s">
        <v>108</v>
      </c>
      <c r="B121" s="102" t="s">
        <v>91</v>
      </c>
      <c r="C121" s="103" t="s">
        <v>109</v>
      </c>
    </row>
    <row r="122" spans="1:8" s="97" customFormat="1" ht="18.75" customHeight="1">
      <c r="A122" s="104"/>
      <c r="B122" s="104"/>
      <c r="C122" s="105" t="s">
        <v>102</v>
      </c>
      <c r="E122" s="103"/>
      <c r="F122" s="102"/>
    </row>
    <row r="123" spans="1:8" s="97" customFormat="1">
      <c r="A123" s="104"/>
      <c r="B123" s="104"/>
      <c r="C123" s="103" t="s">
        <v>110</v>
      </c>
      <c r="D123" s="103" t="s">
        <v>111</v>
      </c>
      <c r="E123" s="111"/>
      <c r="F123" s="110">
        <v>45</v>
      </c>
      <c r="G123" s="121"/>
      <c r="H123" s="121"/>
    </row>
    <row r="124" spans="1:8" s="97" customFormat="1">
      <c r="A124" s="104"/>
      <c r="B124" s="104"/>
      <c r="C124" s="103" t="s">
        <v>112</v>
      </c>
      <c r="D124" s="103" t="s">
        <v>113</v>
      </c>
      <c r="E124" s="111"/>
      <c r="F124" s="109">
        <v>225</v>
      </c>
      <c r="G124" s="120"/>
      <c r="H124" s="120"/>
    </row>
    <row r="125" spans="1:8" s="97" customFormat="1">
      <c r="E125" s="110" t="s">
        <v>52</v>
      </c>
      <c r="F125" s="110">
        <f>F123+F124</f>
        <v>270</v>
      </c>
      <c r="G125" s="121">
        <v>11.3</v>
      </c>
      <c r="H125" s="121">
        <f>F125*G125</f>
        <v>3051</v>
      </c>
    </row>
    <row r="126" spans="1:8" s="97" customFormat="1" ht="4.5" customHeight="1">
      <c r="A126" s="104"/>
      <c r="B126" s="104"/>
      <c r="C126" s="103"/>
      <c r="D126" s="103"/>
      <c r="E126" s="106"/>
      <c r="F126" s="107"/>
      <c r="G126" s="119"/>
      <c r="H126" s="119"/>
    </row>
    <row r="127" spans="1:8" s="97" customFormat="1" ht="103.5" customHeight="1">
      <c r="A127" s="102" t="s">
        <v>114</v>
      </c>
      <c r="B127" s="102" t="s">
        <v>91</v>
      </c>
      <c r="C127" s="103" t="s">
        <v>115</v>
      </c>
    </row>
    <row r="128" spans="1:8" s="97" customFormat="1" ht="18.75" customHeight="1">
      <c r="A128" s="104"/>
      <c r="B128" s="104"/>
      <c r="C128" s="105" t="s">
        <v>93</v>
      </c>
      <c r="E128" s="103"/>
      <c r="F128" s="102"/>
    </row>
    <row r="129" spans="1:11" s="97" customFormat="1">
      <c r="A129" s="104"/>
      <c r="B129" s="104"/>
      <c r="C129" s="103" t="s">
        <v>116</v>
      </c>
      <c r="D129" s="103" t="s">
        <v>117</v>
      </c>
      <c r="E129" s="111"/>
      <c r="F129" s="109">
        <v>135</v>
      </c>
      <c r="G129" s="120"/>
      <c r="H129" s="120"/>
    </row>
    <row r="130" spans="1:11" s="97" customFormat="1">
      <c r="E130" s="110" t="s">
        <v>52</v>
      </c>
      <c r="F130" s="110">
        <f>F129</f>
        <v>135</v>
      </c>
      <c r="G130" s="121">
        <v>20.2</v>
      </c>
      <c r="H130" s="121">
        <f>F130*G130</f>
        <v>2727</v>
      </c>
    </row>
    <row r="131" spans="1:11" s="97" customFormat="1" ht="4.5" customHeight="1">
      <c r="A131" s="104"/>
      <c r="B131" s="104"/>
      <c r="C131" s="103"/>
      <c r="D131" s="103"/>
      <c r="E131" s="106"/>
      <c r="F131" s="107"/>
      <c r="G131" s="119"/>
      <c r="H131" s="119"/>
    </row>
    <row r="132" spans="1:11" s="97" customFormat="1" ht="90.75" customHeight="1">
      <c r="A132" s="102" t="s">
        <v>118</v>
      </c>
      <c r="B132" s="102" t="s">
        <v>119</v>
      </c>
      <c r="C132" s="103" t="s">
        <v>120</v>
      </c>
      <c r="K132" s="124"/>
    </row>
    <row r="133" spans="1:11" s="97" customFormat="1">
      <c r="A133" s="104"/>
      <c r="B133" s="104"/>
      <c r="C133" s="103" t="s">
        <v>121</v>
      </c>
      <c r="D133" s="103"/>
      <c r="E133" s="111"/>
      <c r="F133" s="110">
        <v>1</v>
      </c>
      <c r="G133" s="121"/>
      <c r="H133" s="121"/>
    </row>
    <row r="134" spans="1:11" s="97" customFormat="1">
      <c r="A134" s="104"/>
      <c r="B134" s="104"/>
      <c r="C134" s="103" t="s">
        <v>122</v>
      </c>
      <c r="D134" s="103"/>
      <c r="E134" s="111"/>
      <c r="F134" s="109">
        <v>1</v>
      </c>
      <c r="G134" s="120"/>
      <c r="H134" s="120"/>
    </row>
    <row r="135" spans="1:11" s="97" customFormat="1">
      <c r="E135" s="110" t="s">
        <v>19</v>
      </c>
      <c r="F135" s="110">
        <f>F133+F134</f>
        <v>2</v>
      </c>
      <c r="G135" s="121">
        <f>116+(116*10/100)</f>
        <v>127.6</v>
      </c>
      <c r="H135" s="121">
        <f>F135*G135</f>
        <v>255.2</v>
      </c>
    </row>
    <row r="136" spans="1:11" s="97" customFormat="1" ht="4.5" customHeight="1">
      <c r="A136" s="104"/>
      <c r="B136" s="104"/>
      <c r="C136" s="103"/>
      <c r="D136" s="103"/>
      <c r="E136" s="106"/>
      <c r="F136" s="107"/>
      <c r="G136" s="119"/>
      <c r="H136" s="119"/>
    </row>
    <row r="137" spans="1:11" s="97" customFormat="1" ht="157.5" customHeight="1">
      <c r="A137" s="102" t="s">
        <v>123</v>
      </c>
      <c r="B137" s="102" t="s">
        <v>124</v>
      </c>
      <c r="C137" s="103" t="s">
        <v>125</v>
      </c>
    </row>
    <row r="138" spans="1:11" s="97" customFormat="1" ht="18.75" customHeight="1">
      <c r="A138" s="104"/>
      <c r="B138" s="104"/>
      <c r="C138" s="105" t="s">
        <v>126</v>
      </c>
      <c r="E138" s="103"/>
      <c r="F138" s="102"/>
    </row>
    <row r="139" spans="1:11" s="97" customFormat="1">
      <c r="A139" s="104"/>
      <c r="B139" s="104"/>
      <c r="C139" s="103" t="s">
        <v>127</v>
      </c>
      <c r="D139" s="103"/>
      <c r="E139" s="111"/>
      <c r="F139" s="110">
        <v>2</v>
      </c>
      <c r="G139" s="121"/>
      <c r="H139" s="121"/>
    </row>
    <row r="140" spans="1:11" s="97" customFormat="1">
      <c r="A140" s="104"/>
      <c r="B140" s="104"/>
      <c r="C140" s="103" t="s">
        <v>128</v>
      </c>
      <c r="D140" s="103"/>
      <c r="E140" s="111"/>
      <c r="F140" s="109">
        <v>1</v>
      </c>
      <c r="G140" s="120"/>
      <c r="H140" s="120"/>
    </row>
    <row r="141" spans="1:11" s="97" customFormat="1">
      <c r="E141" s="110" t="s">
        <v>19</v>
      </c>
      <c r="F141" s="110">
        <f>F139+F140</f>
        <v>3</v>
      </c>
      <c r="G141" s="121">
        <f>92+(92*10/100)</f>
        <v>101.2</v>
      </c>
      <c r="H141" s="121">
        <f>F141*G141</f>
        <v>303.60000000000002</v>
      </c>
    </row>
    <row r="142" spans="1:11" s="97" customFormat="1" ht="4.5" customHeight="1">
      <c r="A142" s="104"/>
      <c r="B142" s="104"/>
      <c r="C142" s="103"/>
      <c r="D142" s="103"/>
      <c r="E142" s="106"/>
      <c r="F142" s="107"/>
      <c r="G142" s="119"/>
      <c r="H142" s="119"/>
    </row>
    <row r="143" spans="1:11" s="97" customFormat="1" ht="145.5" customHeight="1">
      <c r="A143" s="102" t="s">
        <v>129</v>
      </c>
      <c r="B143" s="102" t="s">
        <v>130</v>
      </c>
      <c r="C143" s="103" t="s">
        <v>131</v>
      </c>
    </row>
    <row r="144" spans="1:11" s="97" customFormat="1" ht="15.75" customHeight="1">
      <c r="A144" s="104"/>
      <c r="B144" s="104"/>
      <c r="C144" s="105" t="s">
        <v>132</v>
      </c>
      <c r="E144" s="103"/>
      <c r="F144" s="102"/>
    </row>
    <row r="145" spans="1:11" s="97" customFormat="1">
      <c r="A145" s="104"/>
      <c r="B145" s="104"/>
      <c r="C145" s="103" t="s">
        <v>133</v>
      </c>
      <c r="D145" s="103"/>
      <c r="E145" s="111"/>
      <c r="F145" s="109">
        <v>2</v>
      </c>
      <c r="G145" s="120"/>
      <c r="H145" s="120"/>
    </row>
    <row r="146" spans="1:11" s="97" customFormat="1">
      <c r="E146" s="110" t="s">
        <v>19</v>
      </c>
      <c r="F146" s="110">
        <f>F145</f>
        <v>2</v>
      </c>
      <c r="G146" s="121">
        <f>1744+(1744*10/100)</f>
        <v>1918.4</v>
      </c>
      <c r="H146" s="121">
        <f>F146*G146</f>
        <v>3836.8</v>
      </c>
    </row>
    <row r="147" spans="1:11" s="97" customFormat="1"/>
    <row r="148" spans="1:11" s="97" customFormat="1" ht="4.5" customHeight="1">
      <c r="A148" s="104"/>
      <c r="B148" s="104"/>
      <c r="C148" s="103"/>
      <c r="D148" s="103"/>
      <c r="E148" s="106"/>
      <c r="F148" s="107"/>
      <c r="G148" s="119"/>
      <c r="H148" s="119"/>
    </row>
    <row r="149" spans="1:11" s="97" customFormat="1" ht="169.5" customHeight="1">
      <c r="A149" s="102" t="s">
        <v>466</v>
      </c>
      <c r="B149" s="102" t="s">
        <v>134</v>
      </c>
      <c r="C149" s="103" t="s">
        <v>135</v>
      </c>
    </row>
    <row r="150" spans="1:11" s="97" customFormat="1">
      <c r="A150" s="104"/>
      <c r="B150" s="104"/>
      <c r="C150" s="103" t="s">
        <v>136</v>
      </c>
      <c r="D150" s="103"/>
      <c r="E150" s="111"/>
      <c r="F150" s="109">
        <v>1</v>
      </c>
      <c r="G150" s="120"/>
      <c r="H150" s="120"/>
    </row>
    <row r="151" spans="1:11" s="97" customFormat="1">
      <c r="E151" s="110" t="s">
        <v>19</v>
      </c>
      <c r="F151" s="110">
        <f>F150</f>
        <v>1</v>
      </c>
      <c r="G151" s="121">
        <f>2607.5+(2607.5*10/100)</f>
        <v>2868.25</v>
      </c>
      <c r="H151" s="121">
        <f>F151*G151</f>
        <v>2868.25</v>
      </c>
    </row>
    <row r="152" spans="1:11" s="97" customFormat="1" ht="4.5" customHeight="1">
      <c r="A152" s="104"/>
      <c r="B152" s="104"/>
      <c r="C152" s="103"/>
      <c r="D152" s="103"/>
      <c r="E152" s="106"/>
      <c r="F152" s="107"/>
      <c r="G152" s="119"/>
      <c r="H152" s="119"/>
    </row>
    <row r="153" spans="1:11" s="118" customFormat="1" ht="27" customHeight="1">
      <c r="A153" s="99"/>
      <c r="B153" s="100"/>
      <c r="C153" s="127" t="s">
        <v>137</v>
      </c>
      <c r="H153" s="126">
        <f>SUM(H7:H152)</f>
        <v>84528.07</v>
      </c>
      <c r="K153" s="126"/>
    </row>
    <row r="154" spans="1:11" s="97" customFormat="1" ht="4.5" customHeight="1">
      <c r="A154" s="104"/>
      <c r="B154" s="104"/>
      <c r="C154" s="103"/>
      <c r="D154" s="103"/>
      <c r="E154" s="106"/>
      <c r="F154" s="107"/>
      <c r="G154" s="119"/>
      <c r="H154" s="119"/>
    </row>
    <row r="155" spans="1:11" s="118" customFormat="1" ht="27" customHeight="1">
      <c r="A155" s="99">
        <v>2</v>
      </c>
      <c r="B155" s="100"/>
      <c r="C155" s="112" t="s">
        <v>138</v>
      </c>
    </row>
    <row r="156" spans="1:11" s="97" customFormat="1" ht="160.5" customHeight="1">
      <c r="A156" s="102" t="s">
        <v>139</v>
      </c>
      <c r="B156" s="102" t="s">
        <v>140</v>
      </c>
      <c r="C156" s="103" t="s">
        <v>141</v>
      </c>
    </row>
    <row r="157" spans="1:11" s="97" customFormat="1" ht="18.75" customHeight="1">
      <c r="A157" s="104"/>
      <c r="B157" s="104"/>
      <c r="C157" s="105" t="s">
        <v>142</v>
      </c>
      <c r="E157" s="103"/>
      <c r="F157" s="102"/>
    </row>
    <row r="158" spans="1:11" s="97" customFormat="1">
      <c r="A158" s="104"/>
      <c r="B158" s="104"/>
      <c r="C158" s="103" t="s">
        <v>143</v>
      </c>
      <c r="D158" s="103"/>
      <c r="E158" s="106"/>
      <c r="F158" s="109">
        <v>1</v>
      </c>
      <c r="G158" s="120"/>
      <c r="H158" s="120"/>
    </row>
    <row r="159" spans="1:11" s="97" customFormat="1">
      <c r="E159" s="110" t="s">
        <v>19</v>
      </c>
      <c r="F159" s="110">
        <f>F158</f>
        <v>1</v>
      </c>
      <c r="G159" s="121">
        <v>109.9</v>
      </c>
      <c r="H159" s="121">
        <f>F159*G159</f>
        <v>109.9</v>
      </c>
    </row>
    <row r="160" spans="1:11" s="97" customFormat="1" ht="4.5" customHeight="1">
      <c r="A160" s="104"/>
      <c r="B160" s="104"/>
      <c r="C160" s="103"/>
      <c r="D160" s="103"/>
      <c r="E160" s="106"/>
      <c r="F160" s="107"/>
      <c r="G160" s="119"/>
      <c r="H160" s="119"/>
    </row>
    <row r="161" spans="1:8" s="97" customFormat="1" ht="159.75" customHeight="1">
      <c r="A161" s="102" t="s">
        <v>144</v>
      </c>
      <c r="B161" s="102" t="s">
        <v>140</v>
      </c>
      <c r="C161" s="103" t="s">
        <v>145</v>
      </c>
    </row>
    <row r="162" spans="1:8" s="97" customFormat="1" ht="18.75" customHeight="1">
      <c r="A162" s="104"/>
      <c r="B162" s="104"/>
      <c r="C162" s="105" t="s">
        <v>142</v>
      </c>
      <c r="E162" s="103"/>
      <c r="F162" s="102"/>
    </row>
    <row r="163" spans="1:8" s="97" customFormat="1">
      <c r="A163" s="104"/>
      <c r="B163" s="104"/>
      <c r="C163" s="103" t="s">
        <v>146</v>
      </c>
      <c r="D163" s="103"/>
      <c r="E163" s="106"/>
      <c r="F163" s="110">
        <v>2</v>
      </c>
      <c r="G163" s="121"/>
      <c r="H163" s="121"/>
    </row>
    <row r="164" spans="1:8" s="97" customFormat="1">
      <c r="A164" s="104"/>
      <c r="B164" s="104"/>
      <c r="C164" s="103" t="s">
        <v>147</v>
      </c>
      <c r="D164" s="103"/>
      <c r="E164" s="106"/>
      <c r="F164" s="109">
        <v>3</v>
      </c>
      <c r="G164" s="120"/>
      <c r="H164" s="120"/>
    </row>
    <row r="165" spans="1:8" s="97" customFormat="1">
      <c r="E165" s="110" t="s">
        <v>19</v>
      </c>
      <c r="F165" s="110">
        <f>F163+F164</f>
        <v>5</v>
      </c>
      <c r="G165" s="121">
        <v>139.30000000000001</v>
      </c>
      <c r="H165" s="121">
        <f>F165*G165</f>
        <v>696.5</v>
      </c>
    </row>
    <row r="166" spans="1:8" s="97" customFormat="1"/>
    <row r="167" spans="1:8" s="97" customFormat="1" ht="186" customHeight="1">
      <c r="A167" s="102" t="s">
        <v>148</v>
      </c>
      <c r="B167" s="102" t="s">
        <v>149</v>
      </c>
      <c r="C167" s="103" t="s">
        <v>150</v>
      </c>
    </row>
    <row r="168" spans="1:8" s="97" customFormat="1" ht="18.75" customHeight="1">
      <c r="A168" s="104"/>
      <c r="B168" s="104"/>
      <c r="C168" s="105" t="s">
        <v>142</v>
      </c>
      <c r="E168" s="103"/>
      <c r="F168" s="102"/>
    </row>
    <row r="169" spans="1:8" s="97" customFormat="1">
      <c r="A169" s="104"/>
      <c r="B169" s="104"/>
      <c r="C169" s="103" t="s">
        <v>151</v>
      </c>
      <c r="D169" s="103"/>
      <c r="E169" s="106"/>
      <c r="F169" s="110">
        <v>10</v>
      </c>
      <c r="G169" s="121"/>
      <c r="H169" s="121"/>
    </row>
    <row r="170" spans="1:8" s="97" customFormat="1">
      <c r="A170" s="104"/>
      <c r="B170" s="104"/>
      <c r="C170" s="103" t="s">
        <v>152</v>
      </c>
      <c r="D170" s="103"/>
      <c r="E170" s="106"/>
      <c r="F170" s="109">
        <v>2</v>
      </c>
      <c r="G170" s="120"/>
      <c r="H170" s="120"/>
    </row>
    <row r="171" spans="1:8" s="97" customFormat="1">
      <c r="E171" s="110" t="s">
        <v>19</v>
      </c>
      <c r="F171" s="110">
        <f>F169+F170</f>
        <v>12</v>
      </c>
      <c r="G171" s="121">
        <v>91</v>
      </c>
      <c r="H171" s="121">
        <f>F171*G171</f>
        <v>1092</v>
      </c>
    </row>
    <row r="172" spans="1:8" s="97" customFormat="1" ht="4.5" customHeight="1">
      <c r="A172" s="104"/>
      <c r="B172" s="104"/>
      <c r="C172" s="103"/>
      <c r="D172" s="103"/>
      <c r="E172" s="106"/>
      <c r="F172" s="107"/>
      <c r="G172" s="119"/>
      <c r="H172" s="119"/>
    </row>
    <row r="173" spans="1:8" s="97" customFormat="1" ht="159" customHeight="1">
      <c r="A173" s="102" t="s">
        <v>153</v>
      </c>
      <c r="B173" s="102" t="s">
        <v>140</v>
      </c>
      <c r="C173" s="103" t="s">
        <v>154</v>
      </c>
    </row>
    <row r="174" spans="1:8" s="97" customFormat="1" ht="18.75" customHeight="1">
      <c r="A174" s="104"/>
      <c r="B174" s="104"/>
      <c r="C174" s="105" t="s">
        <v>142</v>
      </c>
      <c r="E174" s="103"/>
      <c r="F174" s="102"/>
    </row>
    <row r="175" spans="1:8" s="97" customFormat="1">
      <c r="A175" s="104"/>
      <c r="B175" s="104"/>
      <c r="C175" s="103" t="s">
        <v>155</v>
      </c>
      <c r="D175" s="103"/>
      <c r="E175" s="106"/>
      <c r="F175" s="109">
        <v>1</v>
      </c>
      <c r="G175" s="120"/>
      <c r="H175" s="120"/>
    </row>
    <row r="176" spans="1:8" s="97" customFormat="1">
      <c r="E176" s="110" t="s">
        <v>19</v>
      </c>
      <c r="F176" s="110">
        <f>F175</f>
        <v>1</v>
      </c>
      <c r="G176" s="121">
        <v>160</v>
      </c>
      <c r="H176" s="121">
        <f>F176*G176</f>
        <v>160</v>
      </c>
    </row>
    <row r="177" spans="1:8" s="97" customFormat="1" ht="4.5" customHeight="1">
      <c r="A177" s="104"/>
      <c r="B177" s="104"/>
      <c r="C177" s="103"/>
      <c r="D177" s="103"/>
      <c r="E177" s="106"/>
      <c r="F177" s="107"/>
      <c r="G177" s="119"/>
      <c r="H177" s="119"/>
    </row>
    <row r="178" spans="1:8" s="97" customFormat="1" ht="159" customHeight="1">
      <c r="A178" s="102" t="s">
        <v>156</v>
      </c>
      <c r="B178" s="102" t="s">
        <v>140</v>
      </c>
      <c r="C178" s="103" t="s">
        <v>157</v>
      </c>
    </row>
    <row r="179" spans="1:8" s="97" customFormat="1" ht="18.75" customHeight="1">
      <c r="A179" s="104"/>
      <c r="B179" s="104"/>
      <c r="C179" s="105" t="s">
        <v>142</v>
      </c>
      <c r="E179" s="103"/>
      <c r="F179" s="102"/>
    </row>
    <row r="180" spans="1:8" s="97" customFormat="1">
      <c r="A180" s="104"/>
      <c r="B180" s="104"/>
      <c r="C180" s="103" t="s">
        <v>152</v>
      </c>
      <c r="D180" s="103"/>
      <c r="E180" s="106"/>
      <c r="F180" s="109">
        <v>4</v>
      </c>
      <c r="G180" s="120"/>
      <c r="H180" s="120"/>
    </row>
    <row r="181" spans="1:8" s="97" customFormat="1">
      <c r="E181" s="110" t="s">
        <v>19</v>
      </c>
      <c r="F181" s="110">
        <f>F180</f>
        <v>4</v>
      </c>
      <c r="G181" s="121">
        <v>229.7</v>
      </c>
      <c r="H181" s="121">
        <f>F181*G181</f>
        <v>918.8</v>
      </c>
    </row>
    <row r="182" spans="1:8" s="97" customFormat="1"/>
    <row r="183" spans="1:8" s="97" customFormat="1" ht="159" customHeight="1">
      <c r="A183" s="102" t="s">
        <v>158</v>
      </c>
      <c r="B183" s="102" t="s">
        <v>140</v>
      </c>
      <c r="C183" s="103" t="s">
        <v>159</v>
      </c>
    </row>
    <row r="184" spans="1:8" s="97" customFormat="1" ht="18.75" customHeight="1">
      <c r="A184" s="104"/>
      <c r="B184" s="104"/>
      <c r="C184" s="105" t="s">
        <v>142</v>
      </c>
      <c r="E184" s="103"/>
      <c r="F184" s="102"/>
    </row>
    <row r="185" spans="1:8" s="97" customFormat="1">
      <c r="A185" s="104"/>
      <c r="B185" s="104"/>
      <c r="C185" s="103" t="s">
        <v>146</v>
      </c>
      <c r="D185" s="103"/>
      <c r="E185" s="106"/>
      <c r="F185" s="110">
        <v>12</v>
      </c>
      <c r="G185" s="121"/>
      <c r="H185" s="121"/>
    </row>
    <row r="186" spans="1:8" s="97" customFormat="1">
      <c r="A186" s="104"/>
      <c r="B186" s="104"/>
      <c r="C186" s="103" t="s">
        <v>152</v>
      </c>
      <c r="D186" s="103"/>
      <c r="E186" s="106"/>
      <c r="F186" s="110">
        <v>12</v>
      </c>
      <c r="G186" s="121"/>
      <c r="H186" s="121"/>
    </row>
    <row r="187" spans="1:8" s="97" customFormat="1">
      <c r="A187" s="104"/>
      <c r="B187" s="104"/>
      <c r="C187" s="103" t="s">
        <v>160</v>
      </c>
      <c r="D187" s="103"/>
      <c r="E187" s="106"/>
      <c r="F187" s="109">
        <v>7</v>
      </c>
      <c r="G187" s="120"/>
      <c r="H187" s="120"/>
    </row>
    <row r="188" spans="1:8" s="97" customFormat="1">
      <c r="E188" s="110" t="s">
        <v>19</v>
      </c>
      <c r="F188" s="110">
        <f>F185+F186+F187</f>
        <v>31</v>
      </c>
      <c r="G188" s="121">
        <v>155.69999999999999</v>
      </c>
      <c r="H188" s="121">
        <f>F188*G188</f>
        <v>4826.7</v>
      </c>
    </row>
    <row r="189" spans="1:8" s="97" customFormat="1" ht="4.5" customHeight="1">
      <c r="A189" s="104"/>
      <c r="B189" s="104"/>
      <c r="C189" s="103"/>
      <c r="D189" s="103"/>
      <c r="E189" s="106"/>
      <c r="F189" s="107"/>
      <c r="G189" s="119"/>
      <c r="H189" s="119"/>
    </row>
    <row r="190" spans="1:8" s="97" customFormat="1" ht="159" customHeight="1">
      <c r="A190" s="102" t="s">
        <v>161</v>
      </c>
      <c r="B190" s="102" t="s">
        <v>140</v>
      </c>
      <c r="C190" s="103" t="s">
        <v>162</v>
      </c>
    </row>
    <row r="191" spans="1:8" s="97" customFormat="1" ht="18.75" customHeight="1">
      <c r="A191" s="104"/>
      <c r="B191" s="104"/>
      <c r="C191" s="105" t="s">
        <v>142</v>
      </c>
      <c r="E191" s="103"/>
      <c r="F191" s="102"/>
    </row>
    <row r="192" spans="1:8" s="97" customFormat="1">
      <c r="A192" s="104"/>
      <c r="B192" s="104"/>
      <c r="C192" s="103" t="s">
        <v>146</v>
      </c>
      <c r="D192" s="103"/>
      <c r="E192" s="106"/>
      <c r="F192" s="110">
        <v>8</v>
      </c>
      <c r="G192" s="121"/>
      <c r="H192" s="121"/>
    </row>
    <row r="193" spans="1:8" s="97" customFormat="1">
      <c r="A193" s="104"/>
      <c r="B193" s="104"/>
      <c r="C193" s="103" t="s">
        <v>152</v>
      </c>
      <c r="D193" s="103"/>
      <c r="E193" s="106"/>
      <c r="F193" s="110">
        <v>31</v>
      </c>
      <c r="G193" s="121"/>
      <c r="H193" s="121"/>
    </row>
    <row r="194" spans="1:8" s="97" customFormat="1">
      <c r="A194" s="104"/>
      <c r="B194" s="104"/>
      <c r="C194" s="103" t="s">
        <v>160</v>
      </c>
      <c r="D194" s="103"/>
      <c r="E194" s="106"/>
      <c r="F194" s="109">
        <v>14</v>
      </c>
      <c r="G194" s="120"/>
      <c r="H194" s="120"/>
    </row>
    <row r="195" spans="1:8" s="97" customFormat="1">
      <c r="E195" s="110" t="s">
        <v>19</v>
      </c>
      <c r="F195" s="110">
        <f>F192+F193+F194</f>
        <v>53</v>
      </c>
      <c r="G195" s="121">
        <v>249.6</v>
      </c>
      <c r="H195" s="121">
        <f>F195*G195</f>
        <v>13228.8</v>
      </c>
    </row>
    <row r="196" spans="1:8" s="97" customFormat="1" ht="4.5" customHeight="1">
      <c r="A196" s="104"/>
      <c r="B196" s="104"/>
      <c r="C196" s="103"/>
      <c r="D196" s="103"/>
      <c r="E196" s="106"/>
      <c r="F196" s="107"/>
      <c r="G196" s="119"/>
      <c r="H196" s="119"/>
    </row>
    <row r="197" spans="1:8" s="97" customFormat="1" ht="175.5" customHeight="1">
      <c r="A197" s="102" t="s">
        <v>163</v>
      </c>
      <c r="B197" s="102" t="s">
        <v>164</v>
      </c>
      <c r="C197" s="103" t="s">
        <v>165</v>
      </c>
    </row>
    <row r="198" spans="1:8" s="97" customFormat="1" ht="18.75" customHeight="1">
      <c r="A198" s="104"/>
      <c r="B198" s="104"/>
      <c r="C198" s="105" t="s">
        <v>166</v>
      </c>
      <c r="E198" s="103"/>
      <c r="F198" s="102"/>
    </row>
    <row r="199" spans="1:8" s="97" customFormat="1">
      <c r="A199" s="104"/>
      <c r="B199" s="104"/>
      <c r="C199" s="103" t="s">
        <v>151</v>
      </c>
      <c r="D199" s="103"/>
      <c r="E199" s="106"/>
      <c r="F199" s="110">
        <v>22</v>
      </c>
      <c r="G199" s="121"/>
      <c r="H199" s="121"/>
    </row>
    <row r="200" spans="1:8" s="97" customFormat="1">
      <c r="A200" s="104"/>
      <c r="B200" s="104"/>
      <c r="C200" s="103" t="s">
        <v>152</v>
      </c>
      <c r="D200" s="103"/>
      <c r="E200" s="106"/>
      <c r="F200" s="110">
        <v>51</v>
      </c>
      <c r="G200" s="121"/>
      <c r="H200" s="121"/>
    </row>
    <row r="201" spans="1:8" s="97" customFormat="1">
      <c r="A201" s="104"/>
      <c r="B201" s="104"/>
      <c r="C201" s="103" t="s">
        <v>167</v>
      </c>
      <c r="D201" s="103"/>
      <c r="E201" s="106"/>
      <c r="F201" s="109">
        <v>29</v>
      </c>
      <c r="G201" s="120"/>
      <c r="H201" s="120"/>
    </row>
    <row r="202" spans="1:8" s="97" customFormat="1">
      <c r="E202" s="110" t="s">
        <v>19</v>
      </c>
      <c r="F202" s="110">
        <f>F199+F200+F201</f>
        <v>102</v>
      </c>
      <c r="G202" s="121">
        <v>127.1</v>
      </c>
      <c r="H202" s="121">
        <f>F202*G202</f>
        <v>12964.199999999999</v>
      </c>
    </row>
    <row r="203" spans="1:8" s="97" customFormat="1"/>
    <row r="204" spans="1:8" s="97" customFormat="1" ht="150" customHeight="1">
      <c r="A204" s="102" t="s">
        <v>168</v>
      </c>
      <c r="B204" s="102" t="s">
        <v>169</v>
      </c>
      <c r="C204" s="103" t="s">
        <v>170</v>
      </c>
    </row>
    <row r="205" spans="1:8" s="97" customFormat="1" ht="18.75" customHeight="1">
      <c r="A205" s="104"/>
      <c r="B205" s="104"/>
      <c r="C205" s="105" t="s">
        <v>171</v>
      </c>
      <c r="E205" s="103"/>
      <c r="F205" s="102"/>
    </row>
    <row r="206" spans="1:8" s="97" customFormat="1">
      <c r="A206" s="104"/>
      <c r="B206" s="104"/>
      <c r="C206" s="103" t="s">
        <v>172</v>
      </c>
      <c r="D206" s="103"/>
      <c r="E206" s="106"/>
      <c r="F206" s="110">
        <v>6</v>
      </c>
      <c r="G206" s="121"/>
      <c r="H206" s="121"/>
    </row>
    <row r="207" spans="1:8" s="97" customFormat="1">
      <c r="A207" s="104"/>
      <c r="B207" s="104"/>
      <c r="C207" s="103" t="s">
        <v>173</v>
      </c>
      <c r="D207" s="103"/>
      <c r="E207" s="106"/>
      <c r="F207" s="110">
        <v>4</v>
      </c>
      <c r="G207" s="121"/>
      <c r="H207" s="121"/>
    </row>
    <row r="208" spans="1:8" s="97" customFormat="1">
      <c r="A208" s="104"/>
      <c r="B208" s="104"/>
      <c r="C208" s="103" t="s">
        <v>174</v>
      </c>
      <c r="D208" s="103"/>
      <c r="E208" s="106"/>
      <c r="F208" s="109">
        <v>5</v>
      </c>
      <c r="G208" s="120"/>
      <c r="H208" s="120"/>
    </row>
    <row r="209" spans="1:11" s="97" customFormat="1">
      <c r="E209" s="110" t="s">
        <v>19</v>
      </c>
      <c r="F209" s="110">
        <f>F206+F207+F208</f>
        <v>15</v>
      </c>
      <c r="G209" s="121">
        <v>181.3</v>
      </c>
      <c r="H209" s="121">
        <f>F209*G209</f>
        <v>2719.5</v>
      </c>
    </row>
    <row r="210" spans="1:11" s="97" customFormat="1" ht="4.5" customHeight="1">
      <c r="A210" s="104"/>
      <c r="B210" s="104"/>
      <c r="C210" s="103"/>
      <c r="D210" s="103"/>
      <c r="E210" s="106"/>
      <c r="F210" s="107"/>
      <c r="G210" s="119"/>
      <c r="H210" s="119"/>
    </row>
    <row r="211" spans="1:11" s="97" customFormat="1" ht="161.25" customHeight="1">
      <c r="A211" s="102" t="s">
        <v>175</v>
      </c>
      <c r="B211" s="102" t="s">
        <v>176</v>
      </c>
      <c r="C211" s="103" t="s">
        <v>177</v>
      </c>
    </row>
    <row r="212" spans="1:11" s="97" customFormat="1" ht="18.75" customHeight="1">
      <c r="A212" s="104"/>
      <c r="B212" s="104"/>
      <c r="C212" s="105" t="s">
        <v>178</v>
      </c>
      <c r="E212" s="103"/>
      <c r="F212" s="102"/>
    </row>
    <row r="213" spans="1:11" s="97" customFormat="1">
      <c r="A213" s="104"/>
      <c r="B213" s="104"/>
      <c r="C213" s="103" t="s">
        <v>179</v>
      </c>
      <c r="D213" s="103"/>
      <c r="E213" s="106"/>
      <c r="F213" s="109">
        <v>1</v>
      </c>
      <c r="G213" s="120"/>
      <c r="H213" s="120"/>
    </row>
    <row r="214" spans="1:11" s="97" customFormat="1">
      <c r="E214" s="110" t="s">
        <v>19</v>
      </c>
      <c r="F214" s="110">
        <f>F213</f>
        <v>1</v>
      </c>
      <c r="G214" s="121">
        <f>4134+(4134*10/100)</f>
        <v>4547.3999999999996</v>
      </c>
      <c r="H214" s="121">
        <f>F214*G214</f>
        <v>4547.3999999999996</v>
      </c>
    </row>
    <row r="215" spans="1:11" s="97" customFormat="1" ht="4.5" customHeight="1">
      <c r="A215" s="104"/>
      <c r="B215" s="104"/>
      <c r="C215" s="103"/>
      <c r="D215" s="103"/>
      <c r="E215" s="106"/>
      <c r="F215" s="107"/>
      <c r="G215" s="119"/>
      <c r="H215" s="119"/>
    </row>
    <row r="216" spans="1:11" s="118" customFormat="1" ht="27" customHeight="1">
      <c r="A216" s="99"/>
      <c r="B216" s="100"/>
      <c r="C216" s="128" t="s">
        <v>180</v>
      </c>
      <c r="H216" s="129">
        <f>SUM(H155:H215)</f>
        <v>41263.799999999996</v>
      </c>
      <c r="K216" s="130"/>
    </row>
    <row r="217" spans="1:11" s="97" customFormat="1" ht="4.5" customHeight="1">
      <c r="A217" s="104"/>
      <c r="B217" s="104"/>
      <c r="C217" s="103"/>
      <c r="D217" s="103"/>
      <c r="E217" s="106"/>
      <c r="F217" s="107"/>
      <c r="G217" s="119"/>
      <c r="H217" s="119"/>
    </row>
    <row r="218" spans="1:11" s="118" customFormat="1" ht="27" customHeight="1">
      <c r="A218" s="99">
        <v>3</v>
      </c>
      <c r="B218" s="100"/>
      <c r="C218" s="112" t="s">
        <v>181</v>
      </c>
    </row>
    <row r="219" spans="1:11" s="97" customFormat="1" ht="135" customHeight="1">
      <c r="A219" s="102" t="s">
        <v>182</v>
      </c>
      <c r="B219" s="102" t="s">
        <v>183</v>
      </c>
      <c r="C219" s="103" t="s">
        <v>184</v>
      </c>
    </row>
    <row r="220" spans="1:11" s="97" customFormat="1" ht="18.75" customHeight="1">
      <c r="A220" s="104"/>
      <c r="B220" s="104"/>
      <c r="C220" s="105" t="s">
        <v>185</v>
      </c>
      <c r="E220" s="103"/>
      <c r="F220" s="102"/>
    </row>
    <row r="221" spans="1:11" s="97" customFormat="1">
      <c r="A221" s="104"/>
      <c r="B221" s="104"/>
      <c r="C221" s="103" t="s">
        <v>186</v>
      </c>
      <c r="D221" s="103"/>
      <c r="E221" s="106"/>
      <c r="F221" s="110">
        <v>8</v>
      </c>
      <c r="G221" s="121"/>
      <c r="H221" s="121"/>
    </row>
    <row r="222" spans="1:11" s="97" customFormat="1">
      <c r="A222" s="104"/>
      <c r="B222" s="104"/>
      <c r="C222" s="103" t="s">
        <v>187</v>
      </c>
      <c r="D222" s="103"/>
      <c r="E222" s="106"/>
      <c r="F222" s="110">
        <v>13</v>
      </c>
      <c r="G222" s="121"/>
      <c r="H222" s="121"/>
    </row>
    <row r="223" spans="1:11" s="97" customFormat="1">
      <c r="A223" s="104"/>
      <c r="B223" s="104"/>
      <c r="C223" s="103" t="s">
        <v>188</v>
      </c>
      <c r="D223" s="103"/>
      <c r="E223" s="106"/>
      <c r="F223" s="109">
        <v>14</v>
      </c>
      <c r="G223" s="120"/>
      <c r="H223" s="120"/>
    </row>
    <row r="224" spans="1:11" s="97" customFormat="1">
      <c r="E224" s="110" t="s">
        <v>19</v>
      </c>
      <c r="F224" s="110">
        <f>F221+F222+F223</f>
        <v>35</v>
      </c>
      <c r="G224" s="121">
        <v>21.8</v>
      </c>
      <c r="H224" s="121">
        <f>F224*G224</f>
        <v>763</v>
      </c>
    </row>
    <row r="225" spans="1:8" s="97" customFormat="1"/>
    <row r="226" spans="1:8" s="97" customFormat="1" ht="135" customHeight="1">
      <c r="A226" s="102" t="s">
        <v>189</v>
      </c>
      <c r="B226" s="102" t="s">
        <v>190</v>
      </c>
      <c r="C226" s="103" t="s">
        <v>191</v>
      </c>
    </row>
    <row r="227" spans="1:8" s="97" customFormat="1" ht="18.75" customHeight="1">
      <c r="A227" s="104"/>
      <c r="B227" s="104"/>
      <c r="C227" s="105" t="s">
        <v>192</v>
      </c>
      <c r="E227" s="103"/>
      <c r="F227" s="102"/>
    </row>
    <row r="228" spans="1:8" s="97" customFormat="1">
      <c r="A228" s="104"/>
      <c r="B228" s="104"/>
      <c r="C228" s="103" t="s">
        <v>193</v>
      </c>
      <c r="D228" s="103"/>
      <c r="E228" s="106"/>
      <c r="F228" s="109">
        <v>1</v>
      </c>
      <c r="G228" s="120"/>
      <c r="H228" s="120"/>
    </row>
    <row r="229" spans="1:8" s="97" customFormat="1">
      <c r="E229" s="110" t="s">
        <v>19</v>
      </c>
      <c r="F229" s="110">
        <f>F228</f>
        <v>1</v>
      </c>
      <c r="G229" s="121">
        <v>62.4</v>
      </c>
      <c r="H229" s="121">
        <f>F229*G229</f>
        <v>62.4</v>
      </c>
    </row>
    <row r="230" spans="1:8" s="97" customFormat="1" ht="4.5" customHeight="1"/>
    <row r="231" spans="1:8" s="97" customFormat="1" ht="174" customHeight="1">
      <c r="A231" s="102" t="s">
        <v>194</v>
      </c>
      <c r="B231" s="102" t="s">
        <v>195</v>
      </c>
      <c r="C231" s="103" t="s">
        <v>196</v>
      </c>
    </row>
    <row r="232" spans="1:8" s="97" customFormat="1" ht="18.75" customHeight="1">
      <c r="A232" s="104"/>
      <c r="B232" s="104"/>
      <c r="C232" s="105" t="s">
        <v>197</v>
      </c>
      <c r="E232" s="103"/>
      <c r="F232" s="102"/>
    </row>
    <row r="233" spans="1:8" s="97" customFormat="1">
      <c r="A233" s="104"/>
      <c r="B233" s="104"/>
      <c r="C233" s="103" t="s">
        <v>198</v>
      </c>
      <c r="D233" s="103"/>
      <c r="E233" s="106"/>
      <c r="F233" s="110">
        <v>2</v>
      </c>
      <c r="G233" s="121"/>
      <c r="H233" s="121"/>
    </row>
    <row r="234" spans="1:8" s="97" customFormat="1">
      <c r="A234" s="104"/>
      <c r="B234" s="104"/>
      <c r="C234" s="103" t="s">
        <v>199</v>
      </c>
      <c r="D234" s="103"/>
      <c r="E234" s="106"/>
      <c r="F234" s="110">
        <v>7</v>
      </c>
      <c r="G234" s="121"/>
      <c r="H234" s="121"/>
    </row>
    <row r="235" spans="1:8" s="97" customFormat="1">
      <c r="A235" s="104"/>
      <c r="B235" s="104"/>
      <c r="C235" s="103" t="s">
        <v>200</v>
      </c>
      <c r="D235" s="103"/>
      <c r="E235" s="106"/>
      <c r="F235" s="109">
        <v>11</v>
      </c>
      <c r="G235" s="120"/>
      <c r="H235" s="120"/>
    </row>
    <row r="236" spans="1:8" s="97" customFormat="1">
      <c r="E236" s="110" t="s">
        <v>19</v>
      </c>
      <c r="F236" s="110">
        <f>F233+F234+F235</f>
        <v>20</v>
      </c>
      <c r="G236" s="121">
        <v>77.599999999999994</v>
      </c>
      <c r="H236" s="121">
        <f>F236*G236</f>
        <v>1552</v>
      </c>
    </row>
    <row r="237" spans="1:8" s="97" customFormat="1" ht="4.5" customHeight="1">
      <c r="A237" s="104"/>
      <c r="B237" s="104"/>
      <c r="C237" s="103"/>
      <c r="D237" s="103"/>
      <c r="E237" s="106"/>
      <c r="F237" s="107"/>
      <c r="G237" s="119"/>
      <c r="H237" s="119"/>
    </row>
    <row r="238" spans="1:8" s="97" customFormat="1" ht="126.75" customHeight="1">
      <c r="A238" s="102" t="s">
        <v>201</v>
      </c>
      <c r="B238" s="102" t="s">
        <v>202</v>
      </c>
      <c r="C238" s="103" t="s">
        <v>203</v>
      </c>
    </row>
    <row r="239" spans="1:8" s="97" customFormat="1" ht="18.75" customHeight="1">
      <c r="A239" s="104"/>
      <c r="B239" s="104"/>
      <c r="C239" s="105" t="s">
        <v>204</v>
      </c>
      <c r="E239" s="103"/>
      <c r="F239" s="102"/>
    </row>
    <row r="240" spans="1:8" s="97" customFormat="1">
      <c r="A240" s="104"/>
      <c r="B240" s="104"/>
      <c r="C240" s="103" t="s">
        <v>205</v>
      </c>
      <c r="D240" s="103"/>
      <c r="E240" s="106"/>
      <c r="F240" s="109">
        <v>1</v>
      </c>
      <c r="G240" s="120"/>
      <c r="H240" s="120"/>
    </row>
    <row r="241" spans="1:8" s="97" customFormat="1">
      <c r="E241" s="110" t="s">
        <v>19</v>
      </c>
      <c r="F241" s="110">
        <f>F240</f>
        <v>1</v>
      </c>
      <c r="G241" s="121">
        <v>72.400000000000006</v>
      </c>
      <c r="H241" s="121">
        <f>F241*G241</f>
        <v>72.400000000000006</v>
      </c>
    </row>
    <row r="242" spans="1:8" s="97" customFormat="1"/>
    <row r="243" spans="1:8" s="97" customFormat="1" ht="153.75" customHeight="1">
      <c r="A243" s="102" t="s">
        <v>206</v>
      </c>
      <c r="B243" s="102" t="s">
        <v>207</v>
      </c>
      <c r="C243" s="103" t="s">
        <v>208</v>
      </c>
    </row>
    <row r="244" spans="1:8" s="97" customFormat="1" ht="18.75" customHeight="1">
      <c r="A244" s="104"/>
      <c r="B244" s="104"/>
      <c r="C244" s="105" t="s">
        <v>209</v>
      </c>
      <c r="E244" s="103"/>
      <c r="F244" s="102"/>
    </row>
    <row r="245" spans="1:8" s="97" customFormat="1">
      <c r="A245" s="104"/>
      <c r="B245" s="104"/>
      <c r="C245" s="103" t="s">
        <v>210</v>
      </c>
      <c r="D245" s="103"/>
      <c r="E245" s="106"/>
      <c r="F245" s="110">
        <v>2</v>
      </c>
      <c r="G245" s="121"/>
      <c r="H245" s="121"/>
    </row>
    <row r="246" spans="1:8" s="97" customFormat="1">
      <c r="A246" s="104"/>
      <c r="B246" s="104"/>
      <c r="C246" s="103" t="s">
        <v>211</v>
      </c>
      <c r="D246" s="103"/>
      <c r="E246" s="106"/>
      <c r="F246" s="110">
        <v>8</v>
      </c>
      <c r="G246" s="121"/>
      <c r="H246" s="121"/>
    </row>
    <row r="247" spans="1:8" s="97" customFormat="1">
      <c r="A247" s="104"/>
      <c r="B247" s="104"/>
      <c r="C247" s="103" t="s">
        <v>212</v>
      </c>
      <c r="D247" s="103"/>
      <c r="E247" s="106"/>
      <c r="F247" s="109">
        <v>3</v>
      </c>
      <c r="G247" s="120"/>
      <c r="H247" s="120"/>
    </row>
    <row r="248" spans="1:8" s="97" customFormat="1">
      <c r="E248" s="110" t="s">
        <v>19</v>
      </c>
      <c r="F248" s="110">
        <f>F245+F246+F247</f>
        <v>13</v>
      </c>
      <c r="G248" s="121">
        <v>90.2</v>
      </c>
      <c r="H248" s="121">
        <f>F248*G248</f>
        <v>1172.6000000000001</v>
      </c>
    </row>
    <row r="249" spans="1:8" s="97" customFormat="1" ht="4.5" customHeight="1">
      <c r="A249" s="104"/>
      <c r="B249" s="104"/>
      <c r="C249" s="103"/>
      <c r="D249" s="103"/>
      <c r="E249" s="106"/>
      <c r="F249" s="107"/>
      <c r="G249" s="119"/>
      <c r="H249" s="119"/>
    </row>
    <row r="250" spans="1:8" s="97" customFormat="1" ht="172.5" customHeight="1">
      <c r="A250" s="102" t="s">
        <v>213</v>
      </c>
      <c r="B250" s="102" t="s">
        <v>214</v>
      </c>
      <c r="C250" s="103" t="s">
        <v>215</v>
      </c>
    </row>
    <row r="251" spans="1:8" s="97" customFormat="1" ht="18.75" customHeight="1">
      <c r="A251" s="104"/>
      <c r="B251" s="104"/>
      <c r="C251" s="105" t="s">
        <v>216</v>
      </c>
      <c r="E251" s="103"/>
      <c r="F251" s="102"/>
    </row>
    <row r="252" spans="1:8" s="97" customFormat="1">
      <c r="A252" s="104"/>
      <c r="B252" s="104"/>
      <c r="C252" s="103" t="s">
        <v>217</v>
      </c>
      <c r="D252" s="103"/>
      <c r="E252" s="106"/>
      <c r="F252" s="109">
        <v>3</v>
      </c>
      <c r="G252" s="120"/>
      <c r="H252" s="120"/>
    </row>
    <row r="253" spans="1:8" s="97" customFormat="1">
      <c r="E253" s="110" t="s">
        <v>19</v>
      </c>
      <c r="F253" s="110">
        <f>F252</f>
        <v>3</v>
      </c>
      <c r="G253" s="121">
        <v>216</v>
      </c>
      <c r="H253" s="121">
        <f>F253*G253</f>
        <v>648</v>
      </c>
    </row>
    <row r="254" spans="1:8" s="97" customFormat="1" ht="4.5" customHeight="1">
      <c r="A254" s="104"/>
      <c r="B254" s="104"/>
      <c r="C254" s="103"/>
      <c r="D254" s="103"/>
      <c r="E254" s="106"/>
      <c r="F254" s="107"/>
      <c r="G254" s="119"/>
      <c r="H254" s="119"/>
    </row>
    <row r="255" spans="1:8" s="97" customFormat="1" ht="103.5" customHeight="1">
      <c r="A255" s="102" t="s">
        <v>218</v>
      </c>
      <c r="B255" s="102" t="s">
        <v>219</v>
      </c>
      <c r="C255" s="103" t="s">
        <v>220</v>
      </c>
    </row>
    <row r="256" spans="1:8" s="97" customFormat="1" ht="18.75" customHeight="1">
      <c r="A256" s="104"/>
      <c r="B256" s="104"/>
      <c r="C256" s="105" t="s">
        <v>221</v>
      </c>
      <c r="E256" s="103"/>
      <c r="F256" s="102"/>
    </row>
    <row r="257" spans="1:11" s="97" customFormat="1">
      <c r="A257" s="104"/>
      <c r="B257" s="104"/>
      <c r="C257" s="103" t="s">
        <v>222</v>
      </c>
      <c r="D257" s="103"/>
      <c r="E257" s="106"/>
      <c r="F257" s="109">
        <v>70</v>
      </c>
      <c r="G257" s="120"/>
      <c r="H257" s="120"/>
    </row>
    <row r="258" spans="1:11" s="97" customFormat="1">
      <c r="E258" s="110" t="s">
        <v>52</v>
      </c>
      <c r="F258" s="110">
        <f>F257</f>
        <v>70</v>
      </c>
      <c r="G258" s="121">
        <v>1.79</v>
      </c>
      <c r="H258" s="121">
        <f>F258*G258</f>
        <v>125.3</v>
      </c>
    </row>
    <row r="259" spans="1:11" s="97" customFormat="1" ht="4.5" customHeight="1">
      <c r="A259" s="104"/>
      <c r="B259" s="104"/>
      <c r="C259" s="103"/>
      <c r="D259" s="103"/>
      <c r="E259" s="106"/>
      <c r="F259" s="107"/>
      <c r="G259" s="119"/>
      <c r="H259" s="119"/>
    </row>
    <row r="260" spans="1:11" s="97" customFormat="1" ht="125.25" customHeight="1">
      <c r="A260" s="102" t="s">
        <v>223</v>
      </c>
      <c r="B260" s="102" t="s">
        <v>224</v>
      </c>
      <c r="C260" s="103" t="s">
        <v>225</v>
      </c>
    </row>
    <row r="261" spans="1:11" s="97" customFormat="1">
      <c r="A261" s="104"/>
      <c r="B261" s="104"/>
      <c r="C261" s="103" t="s">
        <v>226</v>
      </c>
      <c r="D261" s="103"/>
      <c r="E261" s="106"/>
      <c r="F261" s="109">
        <v>1</v>
      </c>
      <c r="G261" s="120"/>
      <c r="H261" s="120"/>
    </row>
    <row r="262" spans="1:11" s="97" customFormat="1">
      <c r="E262" s="110" t="s">
        <v>19</v>
      </c>
      <c r="F262" s="110">
        <f>F261</f>
        <v>1</v>
      </c>
      <c r="G262" s="121">
        <f>1237.7+(1237.7*10/100)</f>
        <v>1361.47</v>
      </c>
      <c r="H262" s="121">
        <f>F262*G262</f>
        <v>1361.47</v>
      </c>
    </row>
    <row r="263" spans="1:11" s="97" customFormat="1" ht="4.5" customHeight="1">
      <c r="A263" s="104"/>
      <c r="B263" s="104"/>
      <c r="C263" s="103"/>
      <c r="D263" s="103"/>
      <c r="E263" s="106"/>
      <c r="F263" s="107"/>
      <c r="G263" s="119"/>
      <c r="H263" s="119"/>
    </row>
    <row r="264" spans="1:11" s="97" customFormat="1" ht="160.5" customHeight="1">
      <c r="A264" s="102" t="s">
        <v>227</v>
      </c>
      <c r="B264" s="102" t="s">
        <v>228</v>
      </c>
      <c r="C264" s="103" t="s">
        <v>229</v>
      </c>
    </row>
    <row r="265" spans="1:11" s="97" customFormat="1">
      <c r="A265" s="104"/>
      <c r="B265" s="104"/>
      <c r="C265" s="103" t="s">
        <v>226</v>
      </c>
      <c r="D265" s="103"/>
      <c r="E265" s="106"/>
      <c r="F265" s="109">
        <v>1</v>
      </c>
      <c r="G265" s="120"/>
      <c r="H265" s="120"/>
    </row>
    <row r="266" spans="1:11" s="97" customFormat="1">
      <c r="E266" s="110" t="s">
        <v>19</v>
      </c>
      <c r="F266" s="110">
        <f>F265</f>
        <v>1</v>
      </c>
      <c r="G266" s="121">
        <f>3245+(3245*10/100)</f>
        <v>3569.5</v>
      </c>
      <c r="H266" s="121">
        <f>F266*G266</f>
        <v>3569.5</v>
      </c>
    </row>
    <row r="267" spans="1:11" s="97" customFormat="1" ht="4.5" customHeight="1">
      <c r="A267" s="104"/>
      <c r="B267" s="104"/>
      <c r="C267" s="103"/>
      <c r="D267" s="103"/>
      <c r="E267" s="106"/>
      <c r="F267" s="107"/>
      <c r="G267" s="119"/>
      <c r="H267" s="119"/>
    </row>
    <row r="268" spans="1:11" s="97" customFormat="1" ht="192.75" customHeight="1">
      <c r="A268" s="102" t="s">
        <v>230</v>
      </c>
      <c r="B268" s="102" t="s">
        <v>231</v>
      </c>
      <c r="C268" s="103" t="s">
        <v>232</v>
      </c>
    </row>
    <row r="269" spans="1:11" s="97" customFormat="1">
      <c r="A269" s="104"/>
      <c r="B269" s="104"/>
      <c r="C269" s="103" t="s">
        <v>226</v>
      </c>
      <c r="D269" s="103"/>
      <c r="E269" s="106"/>
      <c r="F269" s="109">
        <v>1</v>
      </c>
      <c r="G269" s="120"/>
      <c r="H269" s="120"/>
    </row>
    <row r="270" spans="1:11" s="97" customFormat="1">
      <c r="E270" s="110" t="s">
        <v>19</v>
      </c>
      <c r="F270" s="110">
        <f>F269</f>
        <v>1</v>
      </c>
      <c r="G270" s="121">
        <f>12444+(12444*10/100)</f>
        <v>13688.4</v>
      </c>
      <c r="H270" s="121">
        <f>F270*G270</f>
        <v>13688.4</v>
      </c>
    </row>
    <row r="271" spans="1:11" s="97" customFormat="1" ht="4.5" customHeight="1">
      <c r="A271" s="104"/>
      <c r="B271" s="104"/>
      <c r="C271" s="103"/>
      <c r="D271" s="103"/>
      <c r="E271" s="106"/>
      <c r="F271" s="107"/>
      <c r="G271" s="119"/>
      <c r="H271" s="119"/>
    </row>
    <row r="272" spans="1:11" s="118" customFormat="1" ht="27" customHeight="1">
      <c r="A272" s="99"/>
      <c r="B272" s="100"/>
      <c r="C272" s="128" t="s">
        <v>233</v>
      </c>
      <c r="H272" s="129">
        <f>SUM(H224:H271)</f>
        <v>23015.07</v>
      </c>
      <c r="K272" s="130"/>
    </row>
    <row r="273" spans="1:8" s="97" customFormat="1" ht="19.5" customHeight="1">
      <c r="A273" s="104"/>
      <c r="B273" s="104"/>
      <c r="C273" s="103"/>
      <c r="D273" s="103"/>
      <c r="E273" s="106"/>
      <c r="F273" s="107"/>
      <c r="G273" s="119"/>
      <c r="H273" s="119"/>
    </row>
    <row r="274" spans="1:8" s="118" customFormat="1" ht="27" hidden="1" customHeight="1">
      <c r="A274" s="99">
        <v>4</v>
      </c>
      <c r="B274" s="100"/>
      <c r="C274" s="112" t="s">
        <v>234</v>
      </c>
    </row>
    <row r="275" spans="1:8" s="97" customFormat="1" ht="341.25" customHeight="1">
      <c r="A275" s="102" t="s">
        <v>235</v>
      </c>
      <c r="B275" s="102" t="s">
        <v>236</v>
      </c>
      <c r="C275" s="103" t="s">
        <v>237</v>
      </c>
    </row>
    <row r="276" spans="1:8" s="97" customFormat="1">
      <c r="A276" s="104"/>
      <c r="B276" s="104"/>
      <c r="C276" s="103" t="s">
        <v>238</v>
      </c>
      <c r="D276" s="103"/>
      <c r="E276" s="106"/>
      <c r="F276" s="109">
        <v>1.23</v>
      </c>
      <c r="G276" s="120"/>
      <c r="H276" s="120"/>
    </row>
    <row r="277" spans="1:8" s="97" customFormat="1">
      <c r="A277" s="104"/>
      <c r="B277" s="104"/>
      <c r="C277" s="103" t="s">
        <v>239</v>
      </c>
      <c r="D277" s="103"/>
      <c r="E277" s="106"/>
      <c r="F277" s="109">
        <v>7.84</v>
      </c>
      <c r="G277" s="120"/>
      <c r="H277" s="120"/>
    </row>
    <row r="278" spans="1:8" s="97" customFormat="1">
      <c r="E278" s="110" t="s">
        <v>240</v>
      </c>
      <c r="F278" s="110">
        <f>F276+F277</f>
        <v>9.07</v>
      </c>
      <c r="G278" s="121">
        <v>56.3</v>
      </c>
      <c r="H278" s="121">
        <f>F278*G278</f>
        <v>510.64099999999996</v>
      </c>
    </row>
    <row r="279" spans="1:8" s="97" customFormat="1"/>
    <row r="280" spans="1:8" s="97" customFormat="1" ht="151.5" customHeight="1">
      <c r="A280" s="102" t="s">
        <v>241</v>
      </c>
      <c r="B280" s="102" t="s">
        <v>242</v>
      </c>
      <c r="C280" s="103" t="s">
        <v>243</v>
      </c>
    </row>
    <row r="281" spans="1:8" s="97" customFormat="1">
      <c r="A281" s="104"/>
      <c r="B281" s="104"/>
      <c r="C281" s="103" t="s">
        <v>244</v>
      </c>
      <c r="D281" s="103"/>
      <c r="E281" s="106"/>
      <c r="F281" s="109">
        <v>7</v>
      </c>
      <c r="G281" s="120"/>
      <c r="H281" s="120"/>
    </row>
    <row r="282" spans="1:8" s="97" customFormat="1">
      <c r="A282" s="104"/>
      <c r="B282" s="104"/>
      <c r="C282" s="103" t="s">
        <v>245</v>
      </c>
      <c r="D282" s="103"/>
      <c r="E282" s="106"/>
      <c r="F282" s="109">
        <v>7</v>
      </c>
      <c r="G282" s="120"/>
      <c r="H282" s="120"/>
    </row>
    <row r="283" spans="1:8" s="97" customFormat="1">
      <c r="E283" s="110" t="s">
        <v>226</v>
      </c>
      <c r="F283" s="110">
        <f>F281+F282</f>
        <v>14</v>
      </c>
      <c r="G283" s="121">
        <v>123.3</v>
      </c>
      <c r="H283" s="121">
        <f>F283*G283</f>
        <v>1726.2</v>
      </c>
    </row>
    <row r="284" spans="1:8" s="97" customFormat="1" ht="4.5" customHeight="1">
      <c r="A284" s="104"/>
      <c r="B284" s="104"/>
      <c r="C284" s="103"/>
      <c r="D284" s="103"/>
      <c r="E284" s="106"/>
      <c r="F284" s="107"/>
      <c r="G284" s="119"/>
      <c r="H284" s="119"/>
    </row>
    <row r="285" spans="1:8" s="97" customFormat="1" ht="72" customHeight="1">
      <c r="A285" s="102" t="s">
        <v>246</v>
      </c>
      <c r="B285" s="102" t="s">
        <v>247</v>
      </c>
      <c r="C285" s="103" t="s">
        <v>248</v>
      </c>
    </row>
    <row r="286" spans="1:8" s="97" customFormat="1">
      <c r="A286" s="104"/>
      <c r="B286" s="104"/>
      <c r="C286" s="103" t="s">
        <v>249</v>
      </c>
      <c r="D286" s="103"/>
      <c r="E286" s="106"/>
      <c r="F286" s="109">
        <v>6</v>
      </c>
      <c r="G286" s="120"/>
      <c r="H286" s="120"/>
    </row>
    <row r="287" spans="1:8" s="97" customFormat="1">
      <c r="E287" s="110" t="s">
        <v>226</v>
      </c>
      <c r="F287" s="110">
        <f>F285+F286</f>
        <v>6</v>
      </c>
      <c r="G287" s="121">
        <v>45.2</v>
      </c>
      <c r="H287" s="121">
        <f>F287*G287</f>
        <v>271.20000000000005</v>
      </c>
    </row>
    <row r="288" spans="1:8" s="97" customFormat="1" ht="4.5" customHeight="1">
      <c r="A288" s="104"/>
      <c r="B288" s="104"/>
      <c r="C288" s="103"/>
      <c r="D288" s="103"/>
      <c r="E288" s="106"/>
      <c r="F288" s="107"/>
      <c r="G288" s="119"/>
      <c r="H288" s="119"/>
    </row>
    <row r="289" spans="1:8" s="97" customFormat="1" ht="84" customHeight="1">
      <c r="A289" s="102" t="s">
        <v>250</v>
      </c>
      <c r="B289" s="102" t="s">
        <v>251</v>
      </c>
      <c r="C289" s="103" t="s">
        <v>252</v>
      </c>
    </row>
    <row r="290" spans="1:8" s="97" customFormat="1">
      <c r="A290" s="104"/>
      <c r="B290" s="104"/>
      <c r="C290" s="103" t="s">
        <v>253</v>
      </c>
      <c r="D290" s="103"/>
      <c r="E290" s="106"/>
      <c r="F290" s="109">
        <v>100</v>
      </c>
      <c r="G290" s="120"/>
      <c r="H290" s="120"/>
    </row>
    <row r="291" spans="1:8" s="97" customFormat="1">
      <c r="E291" s="110" t="s">
        <v>52</v>
      </c>
      <c r="F291" s="110">
        <f>F289+F290</f>
        <v>100</v>
      </c>
      <c r="G291" s="121">
        <v>6.16</v>
      </c>
      <c r="H291" s="121">
        <f>F291*G291</f>
        <v>616</v>
      </c>
    </row>
    <row r="292" spans="1:8" s="97" customFormat="1" ht="4.5" customHeight="1">
      <c r="A292" s="104"/>
      <c r="B292" s="104"/>
      <c r="C292" s="103"/>
      <c r="D292" s="103"/>
      <c r="E292" s="106"/>
      <c r="F292" s="107"/>
      <c r="G292" s="119"/>
      <c r="H292" s="119"/>
    </row>
    <row r="293" spans="1:8" s="97" customFormat="1" ht="109.5" customHeight="1">
      <c r="A293" s="102" t="s">
        <v>254</v>
      </c>
      <c r="B293" s="102" t="s">
        <v>255</v>
      </c>
      <c r="C293" s="103" t="s">
        <v>256</v>
      </c>
    </row>
    <row r="294" spans="1:8" s="97" customFormat="1">
      <c r="A294" s="104"/>
      <c r="B294" s="104"/>
      <c r="C294" s="103" t="s">
        <v>257</v>
      </c>
      <c r="D294" s="103"/>
      <c r="E294" s="106"/>
      <c r="F294" s="109">
        <v>40</v>
      </c>
      <c r="G294" s="120"/>
      <c r="H294" s="120"/>
    </row>
    <row r="295" spans="1:8" s="97" customFormat="1">
      <c r="E295" s="110" t="s">
        <v>52</v>
      </c>
      <c r="F295" s="110">
        <f>F293+F294</f>
        <v>40</v>
      </c>
      <c r="G295" s="121">
        <v>4.07</v>
      </c>
      <c r="H295" s="121">
        <f>F295*G295</f>
        <v>162.80000000000001</v>
      </c>
    </row>
    <row r="296" spans="1:8" s="97" customFormat="1" ht="4.5" customHeight="1">
      <c r="A296" s="104"/>
      <c r="B296" s="104"/>
      <c r="C296" s="103"/>
      <c r="D296" s="103"/>
      <c r="E296" s="106"/>
      <c r="F296" s="107"/>
      <c r="G296" s="119"/>
      <c r="H296" s="119"/>
    </row>
    <row r="297" spans="1:8" s="97" customFormat="1" ht="109.5" customHeight="1">
      <c r="A297" s="102" t="s">
        <v>258</v>
      </c>
      <c r="B297" s="102" t="s">
        <v>255</v>
      </c>
      <c r="C297" s="103" t="s">
        <v>259</v>
      </c>
    </row>
    <row r="298" spans="1:8" s="97" customFormat="1">
      <c r="A298" s="104"/>
      <c r="B298" s="104"/>
      <c r="C298" s="103" t="s">
        <v>260</v>
      </c>
      <c r="D298" s="103"/>
      <c r="E298" s="106"/>
      <c r="F298" s="110">
        <v>20</v>
      </c>
      <c r="G298" s="121"/>
      <c r="H298" s="121"/>
    </row>
    <row r="299" spans="1:8" s="97" customFormat="1">
      <c r="A299" s="104"/>
      <c r="B299" s="104"/>
      <c r="C299" s="103" t="s">
        <v>260</v>
      </c>
      <c r="D299" s="103"/>
      <c r="E299" s="106"/>
      <c r="F299" s="110">
        <v>20</v>
      </c>
      <c r="G299" s="121"/>
      <c r="H299" s="121"/>
    </row>
    <row r="300" spans="1:8" s="97" customFormat="1">
      <c r="A300" s="104"/>
      <c r="B300" s="104"/>
      <c r="C300" s="103" t="s">
        <v>260</v>
      </c>
      <c r="D300" s="103"/>
      <c r="E300" s="106"/>
      <c r="F300" s="109">
        <v>40</v>
      </c>
      <c r="G300" s="120"/>
      <c r="H300" s="120"/>
    </row>
    <row r="301" spans="1:8" s="97" customFormat="1">
      <c r="E301" s="110" t="s">
        <v>52</v>
      </c>
      <c r="F301" s="110">
        <f>F298+F299+F300</f>
        <v>80</v>
      </c>
      <c r="G301" s="121">
        <v>4.22</v>
      </c>
      <c r="H301" s="121">
        <f>F301*G301</f>
        <v>337.59999999999997</v>
      </c>
    </row>
    <row r="302" spans="1:8" s="97" customFormat="1" ht="4.5" customHeight="1">
      <c r="A302" s="104"/>
      <c r="B302" s="104"/>
      <c r="C302" s="103"/>
      <c r="D302" s="103"/>
      <c r="E302" s="106"/>
      <c r="F302" s="107"/>
      <c r="G302" s="119"/>
      <c r="H302" s="119"/>
    </row>
    <row r="303" spans="1:8" s="97" customFormat="1" ht="109.5" customHeight="1">
      <c r="A303" s="102" t="s">
        <v>261</v>
      </c>
      <c r="B303" s="102" t="s">
        <v>255</v>
      </c>
      <c r="C303" s="103" t="s">
        <v>256</v>
      </c>
    </row>
    <row r="304" spans="1:8" s="97" customFormat="1">
      <c r="A304" s="104"/>
      <c r="B304" s="104"/>
      <c r="C304" s="103" t="s">
        <v>262</v>
      </c>
      <c r="D304" s="103"/>
      <c r="E304" s="106"/>
      <c r="F304" s="109">
        <v>20</v>
      </c>
      <c r="G304" s="120"/>
      <c r="H304" s="120"/>
    </row>
    <row r="305" spans="1:8" s="97" customFormat="1">
      <c r="E305" s="110" t="s">
        <v>52</v>
      </c>
      <c r="F305" s="110">
        <f>F303+F304</f>
        <v>20</v>
      </c>
      <c r="G305" s="121">
        <v>4.07</v>
      </c>
      <c r="H305" s="121">
        <f>F305*G305</f>
        <v>81.400000000000006</v>
      </c>
    </row>
    <row r="306" spans="1:8" s="97" customFormat="1" ht="4.5" customHeight="1">
      <c r="A306" s="104"/>
      <c r="B306" s="104"/>
      <c r="C306" s="103"/>
      <c r="D306" s="103"/>
      <c r="E306" s="106"/>
      <c r="F306" s="107"/>
      <c r="G306" s="119"/>
      <c r="H306" s="119"/>
    </row>
    <row r="307" spans="1:8" s="97" customFormat="1" ht="109.5" customHeight="1">
      <c r="A307" s="102" t="s">
        <v>263</v>
      </c>
      <c r="B307" s="102" t="s">
        <v>255</v>
      </c>
      <c r="C307" s="103" t="s">
        <v>264</v>
      </c>
    </row>
    <row r="308" spans="1:8" s="97" customFormat="1">
      <c r="A308" s="104"/>
      <c r="B308" s="104"/>
      <c r="C308" s="103" t="s">
        <v>265</v>
      </c>
      <c r="D308" s="103"/>
      <c r="E308" s="106"/>
      <c r="F308" s="109">
        <v>20</v>
      </c>
      <c r="G308" s="120"/>
      <c r="H308" s="120"/>
    </row>
    <row r="309" spans="1:8" s="97" customFormat="1">
      <c r="E309" s="110" t="s">
        <v>52</v>
      </c>
      <c r="F309" s="110">
        <f>F307+F308</f>
        <v>20</v>
      </c>
      <c r="G309" s="121">
        <v>6.18</v>
      </c>
      <c r="H309" s="121">
        <f>F309*G309</f>
        <v>123.6</v>
      </c>
    </row>
    <row r="310" spans="1:8" s="97" customFormat="1"/>
    <row r="311" spans="1:8" s="97" customFormat="1" ht="130.5" customHeight="1">
      <c r="A311" s="102" t="s">
        <v>266</v>
      </c>
      <c r="B311" s="102" t="s">
        <v>267</v>
      </c>
      <c r="C311" s="103" t="s">
        <v>268</v>
      </c>
    </row>
    <row r="312" spans="1:8" s="97" customFormat="1" ht="18.75" customHeight="1">
      <c r="A312" s="104"/>
      <c r="B312" s="104"/>
      <c r="C312" s="105" t="s">
        <v>269</v>
      </c>
      <c r="E312" s="103"/>
      <c r="F312" s="102"/>
    </row>
    <row r="313" spans="1:8" s="97" customFormat="1">
      <c r="A313" s="104"/>
      <c r="B313" s="104"/>
      <c r="C313" s="103" t="s">
        <v>270</v>
      </c>
      <c r="D313" s="103"/>
      <c r="E313" s="106"/>
      <c r="F313" s="110">
        <v>10</v>
      </c>
      <c r="G313" s="121"/>
      <c r="H313" s="121"/>
    </row>
    <row r="314" spans="1:8" s="97" customFormat="1">
      <c r="A314" s="104"/>
      <c r="B314" s="104"/>
      <c r="C314" s="103" t="s">
        <v>271</v>
      </c>
      <c r="D314" s="103"/>
      <c r="E314" s="106"/>
      <c r="F314" s="110">
        <v>25</v>
      </c>
      <c r="G314" s="121"/>
      <c r="H314" s="121"/>
    </row>
    <row r="315" spans="1:8" s="97" customFormat="1">
      <c r="A315" s="104"/>
      <c r="B315" s="104"/>
      <c r="C315" s="103" t="s">
        <v>272</v>
      </c>
      <c r="D315" s="103"/>
      <c r="E315" s="106"/>
      <c r="F315" s="109">
        <v>25</v>
      </c>
      <c r="G315" s="120"/>
      <c r="H315" s="120"/>
    </row>
    <row r="316" spans="1:8" s="97" customFormat="1">
      <c r="E316" s="110" t="s">
        <v>19</v>
      </c>
      <c r="F316" s="110">
        <f>F313+F314+F315</f>
        <v>60</v>
      </c>
      <c r="G316" s="121">
        <v>29.4</v>
      </c>
      <c r="H316" s="121">
        <f>F316*G316</f>
        <v>1764</v>
      </c>
    </row>
    <row r="317" spans="1:8" s="97" customFormat="1" ht="4.5" customHeight="1">
      <c r="A317" s="104"/>
      <c r="B317" s="104"/>
      <c r="C317" s="103"/>
      <c r="D317" s="103"/>
      <c r="E317" s="106"/>
      <c r="F317" s="107"/>
      <c r="G317" s="119"/>
      <c r="H317" s="119"/>
    </row>
    <row r="318" spans="1:8" s="97" customFormat="1" ht="118.5" customHeight="1">
      <c r="A318" s="102" t="s">
        <v>273</v>
      </c>
      <c r="B318" s="102" t="s">
        <v>274</v>
      </c>
      <c r="C318" s="103" t="s">
        <v>275</v>
      </c>
    </row>
    <row r="319" spans="1:8" s="97" customFormat="1" ht="18.75" customHeight="1">
      <c r="A319" s="104"/>
      <c r="B319" s="104"/>
      <c r="C319" s="105" t="s">
        <v>276</v>
      </c>
      <c r="E319" s="103"/>
      <c r="F319" s="102"/>
    </row>
    <row r="320" spans="1:8" s="97" customFormat="1">
      <c r="A320" s="104"/>
      <c r="B320" s="104"/>
      <c r="C320" s="103" t="s">
        <v>277</v>
      </c>
      <c r="D320" s="103"/>
      <c r="E320" s="106"/>
      <c r="F320" s="110">
        <v>1</v>
      </c>
      <c r="G320" s="121"/>
      <c r="H320" s="121"/>
    </row>
    <row r="321" spans="1:11" s="97" customFormat="1">
      <c r="A321" s="104"/>
      <c r="B321" s="104"/>
      <c r="C321" s="103" t="s">
        <v>127</v>
      </c>
      <c r="D321" s="103"/>
      <c r="E321" s="106"/>
      <c r="F321" s="110">
        <v>5</v>
      </c>
      <c r="G321" s="121"/>
      <c r="H321" s="121"/>
    </row>
    <row r="322" spans="1:11" s="97" customFormat="1">
      <c r="A322" s="104"/>
      <c r="B322" s="104"/>
      <c r="C322" s="103" t="s">
        <v>128</v>
      </c>
      <c r="D322" s="103"/>
      <c r="E322" s="106"/>
      <c r="F322" s="109">
        <v>3</v>
      </c>
      <c r="G322" s="120"/>
      <c r="H322" s="120"/>
    </row>
    <row r="323" spans="1:11" s="97" customFormat="1">
      <c r="E323" s="110" t="s">
        <v>19</v>
      </c>
      <c r="F323" s="110">
        <f>F320+F321+F322</f>
        <v>9</v>
      </c>
      <c r="G323" s="121">
        <v>18.7</v>
      </c>
      <c r="H323" s="121">
        <f>F323*G323</f>
        <v>168.29999999999998</v>
      </c>
    </row>
    <row r="324" spans="1:11" s="97" customFormat="1" ht="4.5" customHeight="1">
      <c r="A324" s="104"/>
      <c r="B324" s="104"/>
      <c r="C324" s="103"/>
      <c r="D324" s="103"/>
      <c r="E324" s="106"/>
      <c r="F324" s="107"/>
      <c r="G324" s="119"/>
      <c r="H324" s="119"/>
    </row>
    <row r="325" spans="1:11" s="118" customFormat="1" ht="27" customHeight="1">
      <c r="A325" s="99"/>
      <c r="B325" s="100"/>
      <c r="C325" s="128" t="s">
        <v>278</v>
      </c>
      <c r="H325" s="129">
        <f>SUM(H275:H324)</f>
        <v>5761.7410000000009</v>
      </c>
      <c r="K325" s="130"/>
    </row>
    <row r="326" spans="1:11" s="97" customFormat="1" ht="4.5" customHeight="1">
      <c r="A326" s="104"/>
      <c r="B326" s="104"/>
      <c r="C326" s="103"/>
      <c r="D326" s="103"/>
      <c r="E326" s="106"/>
      <c r="F326" s="107"/>
      <c r="G326" s="119"/>
      <c r="H326" s="119"/>
    </row>
    <row r="327" spans="1:11" s="118" customFormat="1" ht="27" customHeight="1">
      <c r="A327" s="99">
        <v>5</v>
      </c>
      <c r="B327" s="100"/>
      <c r="C327" s="112" t="s">
        <v>279</v>
      </c>
    </row>
    <row r="328" spans="1:11" s="97" customFormat="1" ht="92.25" customHeight="1">
      <c r="A328" s="102" t="s">
        <v>280</v>
      </c>
      <c r="B328" s="102" t="s">
        <v>281</v>
      </c>
      <c r="C328" s="103" t="s">
        <v>282</v>
      </c>
    </row>
    <row r="329" spans="1:11" s="97" customFormat="1">
      <c r="A329" s="104"/>
      <c r="B329" s="104"/>
      <c r="C329" s="103" t="s">
        <v>283</v>
      </c>
      <c r="D329" s="103"/>
      <c r="E329" s="106"/>
      <c r="F329" s="109">
        <v>2</v>
      </c>
      <c r="G329" s="120"/>
      <c r="H329" s="120"/>
    </row>
    <row r="330" spans="1:11" s="97" customFormat="1">
      <c r="E330" s="110" t="s">
        <v>19</v>
      </c>
      <c r="F330" s="110">
        <f>F328+F329</f>
        <v>2</v>
      </c>
      <c r="G330" s="121">
        <f>121.5+(121.5*10/100)</f>
        <v>133.65</v>
      </c>
      <c r="H330" s="121">
        <f>F330*G330</f>
        <v>267.3</v>
      </c>
    </row>
    <row r="331" spans="1:11" s="97" customFormat="1" ht="4.5" customHeight="1">
      <c r="A331" s="104"/>
      <c r="B331" s="104"/>
      <c r="C331" s="103"/>
      <c r="D331" s="103"/>
      <c r="E331" s="106"/>
      <c r="F331" s="107"/>
      <c r="G331" s="119"/>
      <c r="H331" s="119"/>
    </row>
    <row r="332" spans="1:11" s="97" customFormat="1" ht="150" customHeight="1">
      <c r="A332" s="102" t="s">
        <v>284</v>
      </c>
      <c r="B332" s="102" t="s">
        <v>285</v>
      </c>
      <c r="C332" s="103" t="s">
        <v>286</v>
      </c>
    </row>
    <row r="333" spans="1:11" s="97" customFormat="1">
      <c r="A333" s="104"/>
      <c r="B333" s="104"/>
      <c r="C333" s="103" t="s">
        <v>287</v>
      </c>
      <c r="D333" s="103"/>
      <c r="E333" s="106"/>
      <c r="F333" s="109">
        <v>1</v>
      </c>
      <c r="G333" s="120"/>
      <c r="H333" s="120"/>
    </row>
    <row r="334" spans="1:11" s="97" customFormat="1">
      <c r="E334" s="110" t="s">
        <v>19</v>
      </c>
      <c r="F334" s="110">
        <f>F332+F333</f>
        <v>1</v>
      </c>
      <c r="G334" s="121">
        <f>3658+(3658*10/100)</f>
        <v>4023.8</v>
      </c>
      <c r="H334" s="121">
        <f>F334*G334</f>
        <v>4023.8</v>
      </c>
    </row>
    <row r="335" spans="1:11" s="97" customFormat="1" ht="4.5" customHeight="1">
      <c r="A335" s="104"/>
      <c r="B335" s="104"/>
      <c r="C335" s="103"/>
      <c r="D335" s="103"/>
      <c r="E335" s="106"/>
      <c r="F335" s="107"/>
      <c r="G335" s="119"/>
      <c r="H335" s="119"/>
    </row>
    <row r="336" spans="1:11" s="97" customFormat="1" ht="150" customHeight="1">
      <c r="A336" s="102" t="s">
        <v>288</v>
      </c>
      <c r="B336" s="102" t="s">
        <v>285</v>
      </c>
      <c r="C336" s="103" t="s">
        <v>286</v>
      </c>
    </row>
    <row r="337" spans="1:8" s="97" customFormat="1">
      <c r="A337" s="104"/>
      <c r="B337" s="104"/>
      <c r="C337" s="103" t="s">
        <v>289</v>
      </c>
      <c r="D337" s="103"/>
      <c r="E337" s="106"/>
      <c r="F337" s="109">
        <v>1</v>
      </c>
      <c r="G337" s="120"/>
      <c r="H337" s="120"/>
    </row>
    <row r="338" spans="1:8" s="97" customFormat="1">
      <c r="E338" s="110" t="s">
        <v>19</v>
      </c>
      <c r="F338" s="110">
        <f>F336+F337</f>
        <v>1</v>
      </c>
      <c r="G338" s="121">
        <f>4465+(4465*10/100)</f>
        <v>4911.5</v>
      </c>
      <c r="H338" s="121">
        <f>F338*G338</f>
        <v>4911.5</v>
      </c>
    </row>
    <row r="339" spans="1:8" s="97" customFormat="1" ht="4.5" customHeight="1">
      <c r="A339" s="104"/>
      <c r="B339" s="104"/>
      <c r="C339" s="103"/>
      <c r="D339" s="103"/>
      <c r="E339" s="106"/>
      <c r="F339" s="107"/>
      <c r="G339" s="119"/>
      <c r="H339" s="119"/>
    </row>
    <row r="340" spans="1:8" s="97" customFormat="1" ht="264" customHeight="1">
      <c r="A340" s="102" t="s">
        <v>290</v>
      </c>
      <c r="B340" s="102" t="s">
        <v>291</v>
      </c>
      <c r="C340" s="103" t="s">
        <v>292</v>
      </c>
    </row>
    <row r="341" spans="1:8" s="97" customFormat="1" ht="12.75" customHeight="1">
      <c r="A341" s="104"/>
      <c r="B341" s="104"/>
      <c r="C341" s="103" t="s">
        <v>293</v>
      </c>
      <c r="D341" s="103"/>
      <c r="E341" s="106"/>
      <c r="F341" s="109">
        <v>1</v>
      </c>
      <c r="G341" s="120"/>
      <c r="H341" s="120"/>
    </row>
    <row r="342" spans="1:8" s="97" customFormat="1">
      <c r="E342" s="110" t="s">
        <v>19</v>
      </c>
      <c r="F342" s="110">
        <f>F340+F341</f>
        <v>1</v>
      </c>
      <c r="G342" s="121">
        <f>7298+(7298*10/100)</f>
        <v>8027.8</v>
      </c>
      <c r="H342" s="121">
        <f>F342*G342</f>
        <v>8027.8</v>
      </c>
    </row>
    <row r="343" spans="1:8" s="97" customFormat="1"/>
    <row r="344" spans="1:8" s="97" customFormat="1" ht="195.75" customHeight="1">
      <c r="A344" s="102" t="s">
        <v>294</v>
      </c>
      <c r="B344" s="102" t="s">
        <v>295</v>
      </c>
      <c r="C344" s="103" t="s">
        <v>296</v>
      </c>
    </row>
    <row r="345" spans="1:8" s="97" customFormat="1" ht="12.75" customHeight="1">
      <c r="A345" s="104"/>
      <c r="B345" s="104"/>
      <c r="C345" s="103" t="s">
        <v>297</v>
      </c>
      <c r="D345" s="103"/>
      <c r="E345" s="106"/>
      <c r="F345" s="109">
        <v>1</v>
      </c>
      <c r="G345" s="120"/>
      <c r="H345" s="120"/>
    </row>
    <row r="346" spans="1:8" s="97" customFormat="1">
      <c r="E346" s="110" t="s">
        <v>19</v>
      </c>
      <c r="F346" s="110">
        <f>F344+F345</f>
        <v>1</v>
      </c>
      <c r="G346" s="121">
        <f>4252+(4252*10/100)</f>
        <v>4677.2</v>
      </c>
      <c r="H346" s="121">
        <f>F346*G346</f>
        <v>4677.2</v>
      </c>
    </row>
    <row r="347" spans="1:8" s="97" customFormat="1" ht="4.5" customHeight="1">
      <c r="A347" s="104"/>
      <c r="B347" s="104"/>
      <c r="C347" s="103"/>
      <c r="D347" s="103"/>
      <c r="E347" s="106"/>
      <c r="F347" s="107"/>
      <c r="G347" s="119"/>
      <c r="H347" s="119"/>
    </row>
    <row r="348" spans="1:8" s="97" customFormat="1" ht="195" customHeight="1">
      <c r="A348" s="102" t="s">
        <v>298</v>
      </c>
      <c r="B348" s="102" t="s">
        <v>299</v>
      </c>
      <c r="C348" s="103" t="s">
        <v>300</v>
      </c>
    </row>
    <row r="349" spans="1:8" s="97" customFormat="1" ht="12.75" customHeight="1">
      <c r="A349" s="104"/>
      <c r="B349" s="104"/>
      <c r="C349" s="103" t="s">
        <v>301</v>
      </c>
      <c r="D349" s="103"/>
      <c r="E349" s="106"/>
      <c r="F349" s="109">
        <v>1</v>
      </c>
      <c r="G349" s="120"/>
      <c r="H349" s="120"/>
    </row>
    <row r="350" spans="1:8" s="97" customFormat="1">
      <c r="E350" s="110" t="s">
        <v>19</v>
      </c>
      <c r="F350" s="110">
        <f>F348+F349</f>
        <v>1</v>
      </c>
      <c r="G350" s="121">
        <f>4217+(4217*10/100)</f>
        <v>4638.7</v>
      </c>
      <c r="H350" s="121">
        <f>F350*G350</f>
        <v>4638.7</v>
      </c>
    </row>
    <row r="351" spans="1:8" s="97" customFormat="1" ht="4.5" customHeight="1">
      <c r="A351" s="104"/>
      <c r="B351" s="104"/>
      <c r="C351" s="103"/>
      <c r="D351" s="103"/>
      <c r="E351" s="106"/>
      <c r="F351" s="107"/>
      <c r="G351" s="119"/>
      <c r="H351" s="119"/>
    </row>
    <row r="352" spans="1:8" s="97" customFormat="1" ht="195" customHeight="1">
      <c r="A352" s="102" t="s">
        <v>302</v>
      </c>
      <c r="B352" s="102" t="s">
        <v>303</v>
      </c>
      <c r="C352" s="103" t="s">
        <v>304</v>
      </c>
    </row>
    <row r="353" spans="1:11" s="97" customFormat="1" ht="12.75" customHeight="1">
      <c r="A353" s="104"/>
      <c r="B353" s="104"/>
      <c r="C353" s="103" t="s">
        <v>305</v>
      </c>
      <c r="D353" s="103"/>
      <c r="E353" s="106"/>
      <c r="F353" s="109">
        <v>1</v>
      </c>
      <c r="G353" s="120"/>
      <c r="H353" s="120"/>
    </row>
    <row r="354" spans="1:11" s="97" customFormat="1">
      <c r="E354" s="110" t="s">
        <v>19</v>
      </c>
      <c r="F354" s="110">
        <f>F352+F353</f>
        <v>1</v>
      </c>
      <c r="G354" s="121">
        <f>2607+(2607*10/100)</f>
        <v>2867.7</v>
      </c>
      <c r="H354" s="121">
        <f>F354*G354</f>
        <v>2867.7</v>
      </c>
    </row>
    <row r="355" spans="1:11" s="97" customFormat="1" ht="4.5" customHeight="1">
      <c r="A355" s="104"/>
      <c r="B355" s="104"/>
      <c r="C355" s="103"/>
      <c r="D355" s="103"/>
      <c r="E355" s="106"/>
      <c r="F355" s="107"/>
      <c r="G355" s="119"/>
      <c r="H355" s="119"/>
    </row>
    <row r="356" spans="1:11" s="97" customFormat="1" ht="288.75" customHeight="1">
      <c r="A356" s="102" t="s">
        <v>306</v>
      </c>
      <c r="B356" s="102" t="s">
        <v>307</v>
      </c>
      <c r="C356" s="103" t="s">
        <v>308</v>
      </c>
    </row>
    <row r="357" spans="1:11" s="97" customFormat="1" ht="12.75" customHeight="1">
      <c r="A357" s="104"/>
      <c r="B357" s="104"/>
      <c r="C357" s="103" t="s">
        <v>309</v>
      </c>
      <c r="D357" s="103"/>
      <c r="E357" s="106"/>
      <c r="F357" s="109">
        <v>1</v>
      </c>
      <c r="G357" s="120"/>
      <c r="H357" s="120"/>
    </row>
    <row r="358" spans="1:11" s="97" customFormat="1">
      <c r="E358" s="110" t="s">
        <v>19</v>
      </c>
      <c r="F358" s="110">
        <f>F356+F357</f>
        <v>1</v>
      </c>
      <c r="G358" s="121">
        <f>1256+(1256*10/100)</f>
        <v>1381.6</v>
      </c>
      <c r="H358" s="121">
        <f>F358*G358</f>
        <v>1381.6</v>
      </c>
    </row>
    <row r="359" spans="1:11" s="97" customFormat="1" ht="4.5" customHeight="1">
      <c r="A359" s="104"/>
      <c r="B359" s="104"/>
      <c r="C359" s="103"/>
      <c r="D359" s="103"/>
      <c r="E359" s="106"/>
      <c r="F359" s="107"/>
      <c r="G359" s="119"/>
      <c r="H359" s="119"/>
    </row>
    <row r="360" spans="1:11" s="118" customFormat="1" ht="27" customHeight="1">
      <c r="A360" s="99"/>
      <c r="B360" s="100"/>
      <c r="C360" s="128" t="s">
        <v>310</v>
      </c>
      <c r="H360" s="129">
        <f>SUM(H330:H359)</f>
        <v>30795.600000000002</v>
      </c>
      <c r="K360" s="130"/>
    </row>
    <row r="361" spans="1:11" s="118" customFormat="1" ht="27" customHeight="1">
      <c r="A361" s="99">
        <v>6</v>
      </c>
      <c r="B361" s="100"/>
      <c r="C361" s="112" t="s">
        <v>311</v>
      </c>
    </row>
    <row r="362" spans="1:11" s="97" customFormat="1" ht="261.75" customHeight="1">
      <c r="A362" s="102" t="s">
        <v>312</v>
      </c>
      <c r="B362" s="102" t="s">
        <v>313</v>
      </c>
      <c r="C362" s="103" t="s">
        <v>314</v>
      </c>
    </row>
    <row r="363" spans="1:11" s="97" customFormat="1">
      <c r="A363" s="104"/>
      <c r="B363" s="104"/>
      <c r="C363" s="110" t="s">
        <v>315</v>
      </c>
      <c r="D363" s="103"/>
      <c r="E363" s="106"/>
      <c r="F363" s="109">
        <v>12</v>
      </c>
      <c r="G363" s="120"/>
      <c r="H363" s="120"/>
    </row>
    <row r="364" spans="1:11" s="97" customFormat="1">
      <c r="E364" s="110" t="s">
        <v>240</v>
      </c>
      <c r="F364" s="110">
        <f>F362+F363</f>
        <v>12</v>
      </c>
      <c r="G364" s="121">
        <v>9.5500000000000007</v>
      </c>
      <c r="H364" s="121">
        <f>F364*G364</f>
        <v>114.60000000000001</v>
      </c>
    </row>
    <row r="365" spans="1:11" s="97" customFormat="1" ht="4.5" customHeight="1">
      <c r="A365" s="104"/>
      <c r="B365" s="104"/>
      <c r="C365" s="103"/>
      <c r="D365" s="103"/>
      <c r="E365" s="106"/>
      <c r="F365" s="107"/>
      <c r="G365" s="119"/>
      <c r="H365" s="119"/>
    </row>
    <row r="366" spans="1:11" s="97" customFormat="1" ht="73.5" customHeight="1">
      <c r="A366" s="102" t="s">
        <v>316</v>
      </c>
      <c r="B366" s="102" t="s">
        <v>317</v>
      </c>
      <c r="C366" s="103" t="s">
        <v>318</v>
      </c>
    </row>
    <row r="367" spans="1:11" s="97" customFormat="1">
      <c r="A367" s="104"/>
      <c r="B367" s="104"/>
      <c r="C367" s="110" t="s">
        <v>319</v>
      </c>
      <c r="D367" s="103"/>
      <c r="E367" s="106"/>
      <c r="F367" s="109">
        <v>3</v>
      </c>
      <c r="G367" s="120"/>
      <c r="H367" s="120"/>
    </row>
    <row r="368" spans="1:11" s="97" customFormat="1">
      <c r="E368" s="110" t="s">
        <v>240</v>
      </c>
      <c r="F368" s="110">
        <f>F366+F367</f>
        <v>3</v>
      </c>
      <c r="G368" s="121">
        <v>22.3</v>
      </c>
      <c r="H368" s="121">
        <f>F368*G368</f>
        <v>66.900000000000006</v>
      </c>
    </row>
    <row r="369" spans="1:8" s="97" customFormat="1" ht="4.5" customHeight="1">
      <c r="A369" s="104"/>
      <c r="B369" s="104"/>
      <c r="C369" s="103"/>
      <c r="D369" s="103"/>
      <c r="E369" s="106"/>
      <c r="F369" s="107"/>
      <c r="G369" s="119"/>
      <c r="H369" s="119"/>
    </row>
    <row r="370" spans="1:8" s="97" customFormat="1" ht="73.5" customHeight="1">
      <c r="A370" s="102" t="s">
        <v>320</v>
      </c>
      <c r="B370" s="102" t="s">
        <v>321</v>
      </c>
      <c r="C370" s="103" t="s">
        <v>322</v>
      </c>
    </row>
    <row r="371" spans="1:8" s="97" customFormat="1">
      <c r="A371" s="104"/>
      <c r="B371" s="104"/>
      <c r="C371" s="110" t="s">
        <v>315</v>
      </c>
      <c r="D371" s="103"/>
      <c r="E371" s="106"/>
      <c r="F371" s="109">
        <v>12</v>
      </c>
      <c r="G371" s="120"/>
      <c r="H371" s="120"/>
    </row>
    <row r="372" spans="1:8" s="97" customFormat="1">
      <c r="E372" s="110" t="s">
        <v>240</v>
      </c>
      <c r="F372" s="110">
        <f>F370+F371</f>
        <v>12</v>
      </c>
      <c r="G372" s="121">
        <v>6.36</v>
      </c>
      <c r="H372" s="121">
        <f>F372*G372</f>
        <v>76.320000000000007</v>
      </c>
    </row>
    <row r="373" spans="1:8" s="97" customFormat="1" ht="4.5" customHeight="1">
      <c r="A373" s="104"/>
      <c r="B373" s="104"/>
      <c r="C373" s="103"/>
      <c r="D373" s="103"/>
      <c r="E373" s="106"/>
      <c r="F373" s="107"/>
      <c r="G373" s="119"/>
      <c r="H373" s="119"/>
    </row>
    <row r="374" spans="1:8" s="97" customFormat="1" ht="98.25" customHeight="1">
      <c r="A374" s="102" t="s">
        <v>323</v>
      </c>
      <c r="B374" s="102" t="s">
        <v>324</v>
      </c>
      <c r="C374" s="103" t="s">
        <v>325</v>
      </c>
    </row>
    <row r="375" spans="1:8" s="97" customFormat="1">
      <c r="A375" s="104"/>
      <c r="B375" s="104"/>
      <c r="C375" s="113" t="s">
        <v>326</v>
      </c>
      <c r="D375" s="103"/>
      <c r="E375" s="106"/>
      <c r="F375" s="109">
        <v>518</v>
      </c>
      <c r="G375" s="120"/>
      <c r="H375" s="120"/>
    </row>
    <row r="376" spans="1:8" s="97" customFormat="1">
      <c r="E376" s="110" t="s">
        <v>327</v>
      </c>
      <c r="F376" s="110">
        <f>F374+F375</f>
        <v>518</v>
      </c>
      <c r="G376" s="121">
        <v>2.71</v>
      </c>
      <c r="H376" s="121">
        <f>F376*G376</f>
        <v>1403.78</v>
      </c>
    </row>
    <row r="377" spans="1:8" s="97" customFormat="1" ht="4.5" customHeight="1">
      <c r="A377" s="104"/>
      <c r="B377" s="104"/>
      <c r="C377" s="103"/>
      <c r="D377" s="103"/>
      <c r="E377" s="106"/>
      <c r="F377" s="107"/>
      <c r="G377" s="119"/>
      <c r="H377" s="119"/>
    </row>
    <row r="378" spans="1:8" s="97" customFormat="1" ht="84" customHeight="1">
      <c r="A378" s="102" t="s">
        <v>328</v>
      </c>
      <c r="B378" s="102" t="s">
        <v>329</v>
      </c>
      <c r="C378" s="103" t="s">
        <v>330</v>
      </c>
    </row>
    <row r="379" spans="1:8" s="97" customFormat="1">
      <c r="A379" s="104"/>
      <c r="B379" s="104"/>
      <c r="C379" s="113" t="s">
        <v>331</v>
      </c>
      <c r="D379" s="103"/>
      <c r="E379" s="106"/>
      <c r="F379" s="110">
        <v>150</v>
      </c>
      <c r="G379" s="121"/>
      <c r="H379" s="121"/>
    </row>
    <row r="380" spans="1:8" s="97" customFormat="1">
      <c r="A380" s="104"/>
      <c r="B380" s="104"/>
      <c r="C380" s="113" t="s">
        <v>332</v>
      </c>
      <c r="D380" s="103"/>
      <c r="E380" s="106"/>
      <c r="F380" s="110">
        <v>350</v>
      </c>
      <c r="G380" s="121"/>
      <c r="H380" s="121"/>
    </row>
    <row r="381" spans="1:8" s="97" customFormat="1">
      <c r="A381" s="104"/>
      <c r="B381" s="104"/>
      <c r="C381" s="113" t="s">
        <v>333</v>
      </c>
      <c r="D381" s="103"/>
      <c r="E381" s="106"/>
      <c r="F381" s="109">
        <v>300</v>
      </c>
      <c r="G381" s="120"/>
      <c r="H381" s="120"/>
    </row>
    <row r="382" spans="1:8" s="97" customFormat="1">
      <c r="E382" s="110" t="s">
        <v>327</v>
      </c>
      <c r="F382" s="110">
        <f>F379+F380+F381</f>
        <v>800</v>
      </c>
      <c r="G382" s="121">
        <f>11.72+(11.72*10/100)</f>
        <v>12.892000000000001</v>
      </c>
      <c r="H382" s="121">
        <f>F382*G382</f>
        <v>10313.6</v>
      </c>
    </row>
    <row r="383" spans="1:8" s="97" customFormat="1" ht="4.5" customHeight="1">
      <c r="A383" s="104"/>
      <c r="B383" s="104"/>
      <c r="C383" s="103"/>
      <c r="D383" s="103"/>
      <c r="E383" s="106"/>
      <c r="F383" s="107"/>
      <c r="G383" s="119"/>
      <c r="H383" s="119"/>
    </row>
    <row r="384" spans="1:8" s="97" customFormat="1" ht="67.5">
      <c r="A384" s="102" t="s">
        <v>334</v>
      </c>
      <c r="B384" s="102" t="s">
        <v>431</v>
      </c>
      <c r="C384" s="103" t="s">
        <v>335</v>
      </c>
    </row>
    <row r="385" spans="1:8" s="97" customFormat="1">
      <c r="A385" s="102"/>
      <c r="B385" s="102"/>
      <c r="C385" s="103"/>
    </row>
    <row r="386" spans="1:8" s="97" customFormat="1">
      <c r="A386" s="104"/>
      <c r="B386" s="104"/>
      <c r="C386" s="114" t="s">
        <v>331</v>
      </c>
      <c r="D386" s="103"/>
      <c r="E386" s="106"/>
      <c r="G386" s="121"/>
      <c r="H386" s="121"/>
    </row>
    <row r="387" spans="1:8" s="97" customFormat="1">
      <c r="A387" s="104"/>
      <c r="B387" s="104"/>
      <c r="C387" s="113" t="s">
        <v>336</v>
      </c>
      <c r="D387" s="103"/>
      <c r="E387" s="106"/>
      <c r="F387" s="110">
        <v>261</v>
      </c>
      <c r="G387" s="121"/>
      <c r="H387" s="121"/>
    </row>
    <row r="388" spans="1:8" s="97" customFormat="1">
      <c r="A388" s="104"/>
      <c r="B388" s="104"/>
      <c r="C388" s="113" t="s">
        <v>337</v>
      </c>
      <c r="D388" s="103"/>
      <c r="E388" s="106"/>
      <c r="F388" s="110">
        <v>0</v>
      </c>
      <c r="G388" s="121"/>
      <c r="H388" s="121"/>
    </row>
    <row r="389" spans="1:8" s="97" customFormat="1">
      <c r="A389" s="104"/>
      <c r="B389" s="104"/>
      <c r="C389" s="113" t="s">
        <v>338</v>
      </c>
      <c r="D389" s="103"/>
      <c r="E389" s="106"/>
      <c r="F389" s="110">
        <v>0</v>
      </c>
      <c r="G389" s="121"/>
      <c r="H389" s="121"/>
    </row>
    <row r="390" spans="1:8" s="97" customFormat="1">
      <c r="A390" s="104"/>
      <c r="B390" s="104"/>
      <c r="C390" s="113" t="s">
        <v>339</v>
      </c>
      <c r="D390" s="103"/>
      <c r="E390" s="106"/>
      <c r="F390" s="110">
        <v>135</v>
      </c>
      <c r="G390" s="121"/>
      <c r="H390" s="121"/>
    </row>
    <row r="391" spans="1:8" s="97" customFormat="1">
      <c r="A391" s="104"/>
      <c r="B391" s="104"/>
      <c r="C391" s="114" t="s">
        <v>332</v>
      </c>
      <c r="D391" s="103"/>
      <c r="E391" s="106"/>
      <c r="G391" s="121"/>
      <c r="H391" s="121"/>
    </row>
    <row r="392" spans="1:8" s="97" customFormat="1">
      <c r="A392" s="104"/>
      <c r="B392" s="104"/>
      <c r="C392" s="113" t="s">
        <v>340</v>
      </c>
      <c r="D392" s="103"/>
      <c r="E392" s="106"/>
      <c r="F392" s="110">
        <v>4230</v>
      </c>
      <c r="G392" s="121"/>
      <c r="H392" s="121"/>
    </row>
    <row r="393" spans="1:8" s="97" customFormat="1">
      <c r="A393" s="104"/>
      <c r="B393" s="104"/>
      <c r="C393" s="113" t="s">
        <v>341</v>
      </c>
      <c r="D393" s="103"/>
      <c r="E393" s="106"/>
      <c r="F393" s="110">
        <v>450</v>
      </c>
      <c r="G393" s="121"/>
      <c r="H393" s="121"/>
    </row>
    <row r="394" spans="1:8" s="97" customFormat="1">
      <c r="A394" s="104"/>
      <c r="B394" s="104"/>
      <c r="C394" s="113" t="s">
        <v>342</v>
      </c>
      <c r="D394" s="103"/>
      <c r="E394" s="106"/>
      <c r="F394" s="110">
        <v>112.5</v>
      </c>
      <c r="G394" s="121"/>
      <c r="H394" s="121"/>
    </row>
    <row r="395" spans="1:8" s="97" customFormat="1">
      <c r="A395" s="104"/>
      <c r="B395" s="104"/>
      <c r="C395" s="114" t="s">
        <v>333</v>
      </c>
      <c r="D395" s="103"/>
      <c r="E395" s="106"/>
    </row>
    <row r="396" spans="1:8" s="97" customFormat="1">
      <c r="A396" s="104"/>
      <c r="B396" s="104"/>
      <c r="C396" s="113" t="s">
        <v>343</v>
      </c>
      <c r="D396" s="103"/>
      <c r="E396" s="106"/>
      <c r="F396" s="110">
        <v>382</v>
      </c>
    </row>
    <row r="397" spans="1:8" s="97" customFormat="1">
      <c r="A397" s="104"/>
      <c r="B397" s="104"/>
      <c r="C397" s="113" t="s">
        <v>344</v>
      </c>
      <c r="D397" s="103"/>
      <c r="E397" s="106"/>
      <c r="F397" s="109">
        <v>173</v>
      </c>
      <c r="G397" s="120"/>
      <c r="H397" s="120"/>
    </row>
    <row r="398" spans="1:8" s="97" customFormat="1">
      <c r="E398" s="110" t="s">
        <v>345</v>
      </c>
      <c r="F398" s="110">
        <f>F387+F388+F389+F390+F392+F393+F394+F396+F397</f>
        <v>5743.5</v>
      </c>
      <c r="G398" s="121">
        <f>0.97</f>
        <v>0.97</v>
      </c>
      <c r="H398" s="121">
        <f>F398*G398</f>
        <v>5571.1949999999997</v>
      </c>
    </row>
    <row r="399" spans="1:8" s="97" customFormat="1" ht="4.5" customHeight="1">
      <c r="A399" s="104"/>
      <c r="B399" s="104"/>
      <c r="C399" s="103"/>
      <c r="D399" s="103"/>
      <c r="E399" s="106"/>
      <c r="F399" s="107"/>
      <c r="G399" s="119"/>
      <c r="H399" s="119"/>
    </row>
    <row r="400" spans="1:8" s="97" customFormat="1" ht="90">
      <c r="A400" s="102" t="s">
        <v>432</v>
      </c>
      <c r="B400" s="102" t="s">
        <v>346</v>
      </c>
      <c r="C400" s="103" t="s">
        <v>347</v>
      </c>
    </row>
    <row r="401" spans="1:8" s="97" customFormat="1">
      <c r="A401" s="102"/>
      <c r="B401" s="102"/>
      <c r="C401" s="103"/>
    </row>
    <row r="402" spans="1:8" s="97" customFormat="1">
      <c r="A402" s="104"/>
      <c r="B402" s="104"/>
      <c r="C402" s="114" t="s">
        <v>331</v>
      </c>
      <c r="D402" s="103"/>
      <c r="E402" s="106"/>
      <c r="F402" s="110">
        <v>30</v>
      </c>
      <c r="G402" s="121"/>
      <c r="H402" s="121"/>
    </row>
    <row r="403" spans="1:8" s="97" customFormat="1">
      <c r="A403" s="104"/>
      <c r="B403" s="104"/>
      <c r="C403" s="114" t="s">
        <v>332</v>
      </c>
      <c r="D403" s="103"/>
      <c r="E403" s="106"/>
      <c r="F403" s="110">
        <v>40</v>
      </c>
      <c r="G403" s="121"/>
      <c r="H403" s="121"/>
    </row>
    <row r="404" spans="1:8" s="97" customFormat="1">
      <c r="A404" s="104"/>
      <c r="B404" s="104"/>
      <c r="C404" s="114" t="s">
        <v>333</v>
      </c>
      <c r="D404" s="103"/>
      <c r="E404" s="106"/>
      <c r="F404" s="109">
        <v>25</v>
      </c>
      <c r="G404" s="122"/>
      <c r="H404" s="122"/>
    </row>
    <row r="405" spans="1:8" s="97" customFormat="1">
      <c r="E405" s="110" t="s">
        <v>348</v>
      </c>
      <c r="F405" s="110">
        <f>F402+F403+F404</f>
        <v>95</v>
      </c>
      <c r="G405" s="121">
        <v>26.6</v>
      </c>
      <c r="H405" s="121">
        <f>F405*G405</f>
        <v>2527</v>
      </c>
    </row>
    <row r="406" spans="1:8" s="97" customFormat="1" ht="4.5" customHeight="1">
      <c r="A406" s="104"/>
      <c r="B406" s="104"/>
      <c r="C406" s="103"/>
      <c r="D406" s="103"/>
      <c r="E406" s="106"/>
      <c r="F406" s="107"/>
      <c r="G406" s="119"/>
      <c r="H406" s="119"/>
    </row>
    <row r="407" spans="1:8" s="97" customFormat="1" ht="70.5" customHeight="1">
      <c r="A407" s="102" t="s">
        <v>433</v>
      </c>
      <c r="B407" s="102" t="s">
        <v>349</v>
      </c>
      <c r="C407" s="103" t="s">
        <v>350</v>
      </c>
    </row>
    <row r="408" spans="1:8" s="97" customFormat="1" ht="4.5" customHeight="1">
      <c r="A408" s="104"/>
      <c r="B408" s="104"/>
      <c r="C408" s="103"/>
      <c r="D408" s="103"/>
      <c r="E408" s="106"/>
      <c r="F408" s="107"/>
      <c r="G408" s="119"/>
      <c r="H408" s="119"/>
    </row>
    <row r="409" spans="1:8" s="97" customFormat="1">
      <c r="A409" s="104"/>
      <c r="B409" s="104"/>
      <c r="C409" s="114" t="s">
        <v>331</v>
      </c>
      <c r="D409" s="103"/>
      <c r="E409" s="106"/>
      <c r="F409" s="110">
        <v>60</v>
      </c>
      <c r="G409" s="121"/>
      <c r="H409" s="121"/>
    </row>
    <row r="410" spans="1:8" s="97" customFormat="1">
      <c r="A410" s="104"/>
      <c r="B410" s="104"/>
      <c r="C410" s="114" t="s">
        <v>332</v>
      </c>
      <c r="D410" s="103"/>
      <c r="E410" s="106"/>
      <c r="F410" s="110">
        <v>80</v>
      </c>
      <c r="G410" s="121"/>
      <c r="H410" s="121"/>
    </row>
    <row r="411" spans="1:8" s="97" customFormat="1">
      <c r="A411" s="104"/>
      <c r="B411" s="104"/>
      <c r="C411" s="114" t="s">
        <v>333</v>
      </c>
      <c r="D411" s="103"/>
      <c r="E411" s="106"/>
      <c r="F411" s="109">
        <v>50</v>
      </c>
      <c r="G411" s="122"/>
      <c r="H411" s="122"/>
    </row>
    <row r="412" spans="1:8" s="97" customFormat="1">
      <c r="E412" s="110" t="s">
        <v>348</v>
      </c>
      <c r="F412" s="110">
        <f>F409+F410+F411</f>
        <v>190</v>
      </c>
      <c r="G412" s="121">
        <v>15.1</v>
      </c>
      <c r="H412" s="121">
        <f>F412*G412</f>
        <v>2869</v>
      </c>
    </row>
    <row r="413" spans="1:8" s="97" customFormat="1" ht="4.5" customHeight="1">
      <c r="A413" s="104"/>
      <c r="B413" s="104"/>
      <c r="C413" s="103"/>
      <c r="D413" s="103"/>
      <c r="E413" s="106"/>
      <c r="F413" s="107"/>
      <c r="G413" s="119"/>
      <c r="H413" s="119"/>
    </row>
    <row r="414" spans="1:8" s="97" customFormat="1" ht="56.25">
      <c r="A414" s="102" t="s">
        <v>521</v>
      </c>
      <c r="B414" s="102" t="s">
        <v>351</v>
      </c>
      <c r="C414" s="103" t="s">
        <v>352</v>
      </c>
    </row>
    <row r="415" spans="1:8" s="97" customFormat="1">
      <c r="A415" s="102"/>
      <c r="B415" s="102"/>
      <c r="C415" s="103"/>
    </row>
    <row r="416" spans="1:8" s="97" customFormat="1">
      <c r="A416" s="104"/>
      <c r="B416" s="104"/>
      <c r="C416" s="114" t="s">
        <v>331</v>
      </c>
      <c r="D416" s="103"/>
      <c r="E416" s="106"/>
      <c r="F416" s="110">
        <v>60</v>
      </c>
      <c r="G416" s="121"/>
      <c r="H416" s="121"/>
    </row>
    <row r="417" spans="1:8" s="97" customFormat="1">
      <c r="A417" s="104"/>
      <c r="B417" s="104"/>
      <c r="C417" s="114" t="s">
        <v>332</v>
      </c>
      <c r="D417" s="103"/>
      <c r="E417" s="106"/>
      <c r="F417" s="110">
        <v>80</v>
      </c>
      <c r="G417" s="121"/>
      <c r="H417" s="121"/>
    </row>
    <row r="418" spans="1:8" s="97" customFormat="1">
      <c r="A418" s="104"/>
      <c r="B418" s="104"/>
      <c r="C418" s="114" t="s">
        <v>333</v>
      </c>
      <c r="D418" s="103"/>
      <c r="E418" s="106"/>
      <c r="F418" s="109">
        <v>50</v>
      </c>
      <c r="G418" s="122"/>
      <c r="H418" s="122"/>
    </row>
    <row r="419" spans="1:8" s="97" customFormat="1">
      <c r="E419" s="110" t="s">
        <v>348</v>
      </c>
      <c r="F419" s="110">
        <f>F416+F417+F418</f>
        <v>190</v>
      </c>
      <c r="G419" s="121">
        <v>13.9</v>
      </c>
      <c r="H419" s="121">
        <f>F419*G419</f>
        <v>2641</v>
      </c>
    </row>
    <row r="420" spans="1:8" s="97" customFormat="1" ht="4.5" customHeight="1">
      <c r="A420" s="104"/>
      <c r="B420" s="104"/>
      <c r="C420" s="103"/>
      <c r="D420" s="103"/>
      <c r="E420" s="106"/>
      <c r="F420" s="107"/>
      <c r="G420" s="119"/>
      <c r="H420" s="119"/>
    </row>
    <row r="421" spans="1:8" s="97" customFormat="1" ht="78.75">
      <c r="A421" s="102" t="s">
        <v>523</v>
      </c>
      <c r="B421" s="102" t="s">
        <v>522</v>
      </c>
      <c r="C421" s="103" t="s">
        <v>353</v>
      </c>
    </row>
    <row r="422" spans="1:8" s="97" customFormat="1" ht="4.5" customHeight="1">
      <c r="A422" s="104"/>
      <c r="B422" s="104"/>
      <c r="C422" s="103"/>
      <c r="D422" s="103"/>
      <c r="E422" s="106"/>
      <c r="F422" s="107"/>
      <c r="G422" s="119"/>
      <c r="H422" s="119"/>
    </row>
    <row r="423" spans="1:8" s="97" customFormat="1">
      <c r="A423" s="112"/>
      <c r="B423" s="104"/>
      <c r="C423" s="114" t="s">
        <v>332</v>
      </c>
      <c r="D423" s="103"/>
      <c r="E423" s="106"/>
      <c r="F423" s="110"/>
    </row>
    <row r="424" spans="1:8" s="97" customFormat="1">
      <c r="A424" s="112"/>
      <c r="B424" s="104"/>
      <c r="C424" s="113" t="s">
        <v>354</v>
      </c>
      <c r="D424" s="103"/>
      <c r="E424" s="106"/>
      <c r="F424" s="110">
        <v>40</v>
      </c>
    </row>
    <row r="425" spans="1:8" s="97" customFormat="1">
      <c r="A425" s="112"/>
      <c r="B425" s="104"/>
      <c r="C425" s="113" t="s">
        <v>355</v>
      </c>
      <c r="D425" s="103"/>
      <c r="E425" s="106"/>
      <c r="F425" s="110">
        <v>12</v>
      </c>
    </row>
    <row r="426" spans="1:8" s="97" customFormat="1">
      <c r="A426" s="112"/>
      <c r="B426" s="104"/>
      <c r="C426" s="113" t="s">
        <v>356</v>
      </c>
      <c r="D426" s="103"/>
      <c r="E426" s="106"/>
      <c r="F426" s="110">
        <v>30</v>
      </c>
    </row>
    <row r="427" spans="1:8" s="97" customFormat="1">
      <c r="A427" s="112"/>
      <c r="B427" s="104"/>
      <c r="C427" s="113" t="s">
        <v>357</v>
      </c>
      <c r="D427" s="103"/>
      <c r="E427" s="106"/>
      <c r="F427" s="110">
        <v>22</v>
      </c>
    </row>
    <row r="428" spans="1:8" s="97" customFormat="1" ht="4.5" customHeight="1">
      <c r="A428" s="104"/>
      <c r="B428" s="104"/>
      <c r="C428" s="103"/>
      <c r="D428" s="103"/>
      <c r="E428" s="106"/>
      <c r="F428" s="107"/>
      <c r="G428" s="119"/>
      <c r="H428" s="119"/>
    </row>
    <row r="429" spans="1:8" s="97" customFormat="1">
      <c r="A429" s="112"/>
      <c r="B429" s="104"/>
      <c r="C429" s="114" t="s">
        <v>333</v>
      </c>
      <c r="D429" s="103"/>
      <c r="E429" s="106"/>
      <c r="F429" s="110"/>
    </row>
    <row r="430" spans="1:8" s="97" customFormat="1">
      <c r="A430" s="112"/>
      <c r="B430" s="104"/>
      <c r="C430" s="113" t="s">
        <v>354</v>
      </c>
      <c r="D430" s="103"/>
      <c r="E430" s="106"/>
      <c r="F430" s="110">
        <v>40</v>
      </c>
    </row>
    <row r="431" spans="1:8" s="97" customFormat="1">
      <c r="A431" s="112"/>
      <c r="B431" s="104"/>
      <c r="C431" s="113" t="s">
        <v>355</v>
      </c>
      <c r="D431" s="103"/>
      <c r="E431" s="106"/>
      <c r="F431" s="110">
        <v>12</v>
      </c>
    </row>
    <row r="432" spans="1:8" s="97" customFormat="1">
      <c r="A432" s="112"/>
      <c r="B432" s="104"/>
      <c r="C432" s="113" t="s">
        <v>356</v>
      </c>
      <c r="D432" s="103"/>
      <c r="E432" s="106"/>
      <c r="F432" s="110">
        <v>30</v>
      </c>
    </row>
    <row r="433" spans="1:8" s="97" customFormat="1">
      <c r="A433" s="112"/>
      <c r="B433" s="104"/>
      <c r="C433" s="113" t="s">
        <v>357</v>
      </c>
      <c r="D433" s="103"/>
      <c r="E433" s="106"/>
      <c r="F433" s="109">
        <v>22</v>
      </c>
      <c r="G433" s="122"/>
      <c r="H433" s="122"/>
    </row>
    <row r="434" spans="1:8" s="97" customFormat="1">
      <c r="E434" s="110" t="s">
        <v>348</v>
      </c>
      <c r="F434" s="110">
        <f>F430+F431+F432+F433</f>
        <v>104</v>
      </c>
      <c r="G434" s="121">
        <f>10.6</f>
        <v>10.6</v>
      </c>
      <c r="H434" s="121">
        <f>F434*G434</f>
        <v>1102.3999999999999</v>
      </c>
    </row>
    <row r="435" spans="1:8" s="97" customFormat="1" ht="4.5" customHeight="1">
      <c r="A435" s="104"/>
      <c r="B435" s="104"/>
      <c r="C435" s="103"/>
      <c r="D435" s="103"/>
      <c r="E435" s="106"/>
      <c r="F435" s="107"/>
      <c r="G435" s="119"/>
      <c r="H435" s="119"/>
    </row>
    <row r="436" spans="1:8" s="97" customFormat="1" ht="56.25">
      <c r="A436" s="102" t="s">
        <v>525</v>
      </c>
      <c r="B436" s="102" t="s">
        <v>524</v>
      </c>
      <c r="C436" s="103" t="s">
        <v>358</v>
      </c>
    </row>
    <row r="437" spans="1:8" s="97" customFormat="1" ht="4.5" customHeight="1">
      <c r="A437" s="104"/>
      <c r="B437" s="104"/>
      <c r="C437" s="103"/>
      <c r="D437" s="103"/>
      <c r="E437" s="106"/>
      <c r="F437" s="107"/>
      <c r="G437" s="119"/>
      <c r="H437" s="119"/>
    </row>
    <row r="438" spans="1:8" s="97" customFormat="1">
      <c r="A438" s="112"/>
      <c r="B438" s="104"/>
      <c r="C438" s="114" t="s">
        <v>332</v>
      </c>
      <c r="D438" s="103"/>
      <c r="E438" s="106"/>
      <c r="F438" s="110">
        <v>52</v>
      </c>
    </row>
    <row r="439" spans="1:8" s="97" customFormat="1">
      <c r="A439" s="112"/>
      <c r="B439" s="104"/>
      <c r="C439" s="114" t="s">
        <v>333</v>
      </c>
      <c r="D439" s="103"/>
      <c r="E439" s="106"/>
      <c r="F439" s="109">
        <v>52</v>
      </c>
      <c r="G439" s="122"/>
      <c r="H439" s="122"/>
    </row>
    <row r="440" spans="1:8" s="97" customFormat="1">
      <c r="A440" s="112"/>
      <c r="C440" s="113"/>
      <c r="E440" s="110" t="s">
        <v>345</v>
      </c>
      <c r="F440" s="110">
        <f>F438+F439</f>
        <v>104</v>
      </c>
      <c r="G440" s="121">
        <f>1.74</f>
        <v>1.74</v>
      </c>
      <c r="H440" s="121">
        <f>F440*G440</f>
        <v>180.96</v>
      </c>
    </row>
    <row r="441" spans="1:8" s="97" customFormat="1" ht="4.5" customHeight="1">
      <c r="A441" s="104"/>
      <c r="B441" s="104"/>
      <c r="C441" s="103"/>
      <c r="D441" s="103"/>
      <c r="E441" s="106"/>
      <c r="F441" s="107"/>
      <c r="G441" s="119"/>
      <c r="H441" s="119"/>
    </row>
    <row r="442" spans="1:8" s="97" customFormat="1" ht="56.25">
      <c r="A442" s="102" t="s">
        <v>526</v>
      </c>
      <c r="B442" s="102" t="s">
        <v>359</v>
      </c>
      <c r="C442" s="103" t="s">
        <v>360</v>
      </c>
    </row>
    <row r="443" spans="1:8" s="97" customFormat="1" ht="4.5" customHeight="1">
      <c r="A443" s="104"/>
      <c r="B443" s="104"/>
      <c r="C443" s="103"/>
      <c r="D443" s="103"/>
      <c r="E443" s="106"/>
      <c r="F443" s="107"/>
      <c r="G443" s="119"/>
      <c r="H443" s="119"/>
    </row>
    <row r="444" spans="1:8" s="97" customFormat="1">
      <c r="A444" s="112"/>
      <c r="B444" s="104"/>
      <c r="C444" s="114" t="s">
        <v>332</v>
      </c>
      <c r="D444" s="103"/>
      <c r="E444" s="106"/>
      <c r="G444" s="121"/>
      <c r="H444" s="121"/>
    </row>
    <row r="445" spans="1:8" s="97" customFormat="1">
      <c r="A445" s="112"/>
      <c r="B445" s="104"/>
      <c r="C445" s="113" t="s">
        <v>361</v>
      </c>
      <c r="D445" s="103"/>
      <c r="E445" s="106"/>
      <c r="F445" s="110">
        <v>1.5</v>
      </c>
      <c r="G445" s="121"/>
      <c r="H445" s="121"/>
    </row>
    <row r="446" spans="1:8" s="97" customFormat="1">
      <c r="B446" s="104"/>
      <c r="C446" s="113" t="s">
        <v>362</v>
      </c>
      <c r="D446" s="103"/>
      <c r="E446" s="106"/>
      <c r="F446" s="109">
        <v>1.6</v>
      </c>
      <c r="G446" s="120"/>
      <c r="H446" s="120"/>
    </row>
    <row r="447" spans="1:8" s="97" customFormat="1">
      <c r="E447" s="110" t="s">
        <v>348</v>
      </c>
      <c r="F447" s="110">
        <f>F445+F446</f>
        <v>3.1</v>
      </c>
      <c r="G447" s="121">
        <f>7.41</f>
        <v>7.41</v>
      </c>
      <c r="H447" s="121">
        <f>F447*G447</f>
        <v>22.971</v>
      </c>
    </row>
    <row r="448" spans="1:8" s="97" customFormat="1" ht="4.5" customHeight="1">
      <c r="A448" s="104"/>
      <c r="B448" s="104"/>
      <c r="C448" s="103"/>
      <c r="D448" s="103"/>
      <c r="E448" s="106"/>
      <c r="F448" s="107"/>
      <c r="G448" s="119"/>
      <c r="H448" s="119"/>
    </row>
    <row r="449" spans="1:8" s="97" customFormat="1" ht="56.25">
      <c r="A449" s="102" t="s">
        <v>527</v>
      </c>
      <c r="B449" s="102" t="s">
        <v>363</v>
      </c>
      <c r="C449" s="103" t="s">
        <v>364</v>
      </c>
    </row>
    <row r="450" spans="1:8" s="97" customFormat="1">
      <c r="B450" s="104"/>
      <c r="C450" s="114" t="s">
        <v>332</v>
      </c>
      <c r="D450" s="103"/>
      <c r="E450" s="106"/>
      <c r="G450" s="121"/>
      <c r="H450" s="121"/>
    </row>
    <row r="451" spans="1:8" s="97" customFormat="1">
      <c r="B451" s="104"/>
      <c r="C451" s="113" t="s">
        <v>365</v>
      </c>
      <c r="D451" s="103"/>
      <c r="E451" s="106"/>
      <c r="F451" s="110">
        <v>32.340000000000003</v>
      </c>
      <c r="G451" s="121"/>
      <c r="H451" s="121"/>
    </row>
    <row r="452" spans="1:8" s="97" customFormat="1">
      <c r="B452" s="104"/>
      <c r="C452" s="113" t="s">
        <v>366</v>
      </c>
      <c r="D452" s="103"/>
      <c r="E452" s="106"/>
      <c r="F452" s="110">
        <v>2.1</v>
      </c>
      <c r="G452" s="121"/>
      <c r="H452" s="121"/>
    </row>
    <row r="453" spans="1:8" s="97" customFormat="1" ht="4.5" customHeight="1">
      <c r="A453" s="104"/>
      <c r="B453" s="104"/>
      <c r="C453" s="103"/>
      <c r="D453" s="103"/>
      <c r="E453" s="106"/>
      <c r="F453" s="107"/>
      <c r="G453" s="119"/>
      <c r="H453" s="119"/>
    </row>
    <row r="454" spans="1:8" s="97" customFormat="1">
      <c r="B454" s="104"/>
      <c r="C454" s="114" t="s">
        <v>333</v>
      </c>
      <c r="D454" s="103"/>
      <c r="E454" s="106"/>
    </row>
    <row r="455" spans="1:8" s="97" customFormat="1">
      <c r="B455" s="104"/>
      <c r="C455" s="113" t="s">
        <v>367</v>
      </c>
      <c r="D455" s="103"/>
      <c r="E455" s="106"/>
      <c r="F455" s="110">
        <v>2.94</v>
      </c>
    </row>
    <row r="456" spans="1:8" s="97" customFormat="1">
      <c r="B456" s="104"/>
      <c r="C456" s="113" t="s">
        <v>366</v>
      </c>
      <c r="D456" s="103"/>
      <c r="E456" s="106"/>
      <c r="F456" s="109">
        <v>2.1</v>
      </c>
      <c r="G456" s="120"/>
      <c r="H456" s="120"/>
    </row>
    <row r="457" spans="1:8" s="97" customFormat="1">
      <c r="C457" s="113"/>
      <c r="E457" s="110" t="s">
        <v>348</v>
      </c>
      <c r="F457" s="110">
        <f>+F451+F452+F455+F456</f>
        <v>39.480000000000004</v>
      </c>
      <c r="G457" s="121">
        <f>14.2</f>
        <v>14.2</v>
      </c>
      <c r="H457" s="121">
        <f>F457*G457</f>
        <v>560.61599999999999</v>
      </c>
    </row>
    <row r="458" spans="1:8" s="97" customFormat="1" ht="33.75">
      <c r="A458" s="102" t="s">
        <v>528</v>
      </c>
      <c r="B458" s="102" t="s">
        <v>368</v>
      </c>
      <c r="C458" s="103" t="s">
        <v>369</v>
      </c>
    </row>
    <row r="459" spans="1:8" s="97" customFormat="1" ht="4.5" customHeight="1">
      <c r="A459" s="104"/>
      <c r="B459" s="104"/>
      <c r="C459" s="103"/>
      <c r="D459" s="103"/>
      <c r="E459" s="106"/>
      <c r="F459" s="107"/>
      <c r="G459" s="119"/>
      <c r="H459" s="119"/>
    </row>
    <row r="460" spans="1:8" s="97" customFormat="1">
      <c r="B460" s="104"/>
      <c r="C460" s="114" t="s">
        <v>332</v>
      </c>
      <c r="D460" s="103"/>
      <c r="E460" s="106"/>
      <c r="G460" s="121"/>
      <c r="H460" s="121"/>
    </row>
    <row r="461" spans="1:8" s="97" customFormat="1">
      <c r="B461" s="104"/>
      <c r="C461" s="113" t="s">
        <v>365</v>
      </c>
      <c r="D461" s="103"/>
      <c r="E461" s="106"/>
      <c r="F461" s="110">
        <v>32.340000000000003</v>
      </c>
      <c r="G461" s="121"/>
      <c r="H461" s="121"/>
    </row>
    <row r="462" spans="1:8" s="97" customFormat="1">
      <c r="B462" s="104"/>
      <c r="C462" s="113" t="s">
        <v>366</v>
      </c>
      <c r="D462" s="103"/>
      <c r="E462" s="106"/>
      <c r="F462" s="110">
        <v>2.1</v>
      </c>
      <c r="G462" s="121"/>
      <c r="H462" s="121"/>
    </row>
    <row r="463" spans="1:8" s="97" customFormat="1" ht="4.5" customHeight="1">
      <c r="A463" s="104"/>
      <c r="B463" s="104"/>
      <c r="C463" s="103"/>
      <c r="D463" s="103"/>
      <c r="E463" s="106"/>
      <c r="F463" s="107"/>
      <c r="G463" s="119"/>
      <c r="H463" s="119"/>
    </row>
    <row r="464" spans="1:8" s="97" customFormat="1">
      <c r="B464" s="104"/>
      <c r="C464" s="114" t="s">
        <v>333</v>
      </c>
      <c r="D464" s="103"/>
      <c r="E464" s="106"/>
    </row>
    <row r="465" spans="1:8" s="97" customFormat="1">
      <c r="B465" s="104"/>
      <c r="C465" s="113" t="s">
        <v>367</v>
      </c>
      <c r="D465" s="103"/>
      <c r="E465" s="106"/>
      <c r="F465" s="110">
        <v>2.94</v>
      </c>
    </row>
    <row r="466" spans="1:8" s="97" customFormat="1">
      <c r="B466" s="104"/>
      <c r="C466" s="113" t="s">
        <v>366</v>
      </c>
      <c r="D466" s="103"/>
      <c r="E466" s="106"/>
      <c r="F466" s="109">
        <v>2.1</v>
      </c>
      <c r="G466" s="120"/>
      <c r="H466" s="120"/>
    </row>
    <row r="467" spans="1:8" s="97" customFormat="1">
      <c r="C467" s="113"/>
      <c r="E467" s="110" t="s">
        <v>348</v>
      </c>
      <c r="F467" s="110">
        <f>F461+F462+F465+F466</f>
        <v>39.480000000000004</v>
      </c>
      <c r="G467" s="121">
        <v>20</v>
      </c>
      <c r="H467" s="121">
        <f>F467*G467</f>
        <v>789.60000000000014</v>
      </c>
    </row>
    <row r="468" spans="1:8" s="97" customFormat="1" ht="4.5" customHeight="1">
      <c r="A468" s="104"/>
      <c r="B468" s="104"/>
      <c r="C468" s="103"/>
      <c r="D468" s="103"/>
      <c r="E468" s="106"/>
      <c r="F468" s="107"/>
      <c r="G468" s="119"/>
      <c r="H468" s="119"/>
    </row>
    <row r="469" spans="1:8" s="97" customFormat="1" ht="56.25">
      <c r="A469" s="102" t="s">
        <v>529</v>
      </c>
      <c r="B469" s="102" t="s">
        <v>370</v>
      </c>
      <c r="C469" s="103" t="s">
        <v>371</v>
      </c>
    </row>
    <row r="470" spans="1:8" s="97" customFormat="1" ht="4.5" customHeight="1">
      <c r="A470" s="104"/>
      <c r="B470" s="104"/>
      <c r="C470" s="103"/>
      <c r="D470" s="103"/>
      <c r="E470" s="106"/>
      <c r="F470" s="107"/>
      <c r="G470" s="119"/>
      <c r="H470" s="119"/>
    </row>
    <row r="471" spans="1:8" s="97" customFormat="1">
      <c r="B471" s="104"/>
      <c r="C471" s="113" t="s">
        <v>332</v>
      </c>
      <c r="D471" s="103"/>
      <c r="E471" s="106"/>
      <c r="F471" s="110">
        <v>10</v>
      </c>
      <c r="G471" s="121"/>
      <c r="H471" s="121"/>
    </row>
    <row r="472" spans="1:8" s="97" customFormat="1">
      <c r="B472" s="104"/>
      <c r="C472" s="113" t="s">
        <v>333</v>
      </c>
      <c r="D472" s="103"/>
      <c r="E472" s="106"/>
      <c r="F472" s="109">
        <v>30</v>
      </c>
      <c r="G472" s="122"/>
      <c r="H472" s="122"/>
    </row>
    <row r="473" spans="1:8" s="97" customFormat="1">
      <c r="E473" s="110" t="s">
        <v>345</v>
      </c>
      <c r="F473" s="110">
        <f>F471+F472</f>
        <v>40</v>
      </c>
      <c r="G473" s="121">
        <f>4.01</f>
        <v>4.01</v>
      </c>
      <c r="H473" s="121">
        <f>F473*G473</f>
        <v>160.39999999999998</v>
      </c>
    </row>
    <row r="474" spans="1:8" s="97" customFormat="1" ht="4.5" customHeight="1">
      <c r="A474" s="104"/>
      <c r="B474" s="104"/>
      <c r="C474" s="103"/>
      <c r="D474" s="103"/>
      <c r="E474" s="106"/>
      <c r="F474" s="107"/>
      <c r="G474" s="119"/>
      <c r="H474" s="119"/>
    </row>
    <row r="475" spans="1:8" s="97" customFormat="1" ht="45">
      <c r="A475" s="102" t="s">
        <v>530</v>
      </c>
      <c r="B475" s="102" t="s">
        <v>372</v>
      </c>
      <c r="C475" s="103" t="s">
        <v>373</v>
      </c>
    </row>
    <row r="476" spans="1:8" s="97" customFormat="1" ht="4.5" customHeight="1">
      <c r="A476" s="104"/>
      <c r="B476" s="104"/>
      <c r="C476" s="103"/>
      <c r="D476" s="103"/>
      <c r="E476" s="106"/>
      <c r="F476" s="107"/>
      <c r="G476" s="119"/>
      <c r="H476" s="119"/>
    </row>
    <row r="477" spans="1:8" s="97" customFormat="1">
      <c r="B477" s="104"/>
      <c r="C477" s="113" t="s">
        <v>332</v>
      </c>
      <c r="D477" s="103"/>
      <c r="E477" s="106"/>
      <c r="F477" s="110">
        <v>2</v>
      </c>
      <c r="G477" s="121"/>
      <c r="H477" s="121"/>
    </row>
    <row r="478" spans="1:8" s="97" customFormat="1">
      <c r="B478" s="104"/>
      <c r="C478" s="113" t="s">
        <v>333</v>
      </c>
      <c r="D478" s="103"/>
      <c r="E478" s="106"/>
      <c r="F478" s="109">
        <v>6</v>
      </c>
      <c r="G478" s="122"/>
      <c r="H478" s="122"/>
    </row>
    <row r="479" spans="1:8" s="97" customFormat="1">
      <c r="E479" s="110" t="s">
        <v>19</v>
      </c>
      <c r="F479" s="110">
        <f>F477+F478</f>
        <v>8</v>
      </c>
      <c r="G479" s="121">
        <f>20.5</f>
        <v>20.5</v>
      </c>
      <c r="H479" s="121">
        <f>F479*G479</f>
        <v>164</v>
      </c>
    </row>
    <row r="480" spans="1:8" s="97" customFormat="1" ht="4.5" customHeight="1">
      <c r="A480" s="104"/>
      <c r="B480" s="104"/>
      <c r="C480" s="103"/>
      <c r="D480" s="103"/>
      <c r="E480" s="106"/>
      <c r="F480" s="107"/>
      <c r="G480" s="119"/>
      <c r="H480" s="119"/>
    </row>
    <row r="481" spans="1:8" s="97" customFormat="1" ht="102" customHeight="1">
      <c r="A481" s="102" t="s">
        <v>531</v>
      </c>
      <c r="B481" s="102" t="s">
        <v>374</v>
      </c>
      <c r="C481" s="103" t="s">
        <v>375</v>
      </c>
    </row>
    <row r="482" spans="1:8" s="97" customFormat="1">
      <c r="B482" s="104"/>
      <c r="C482" s="113"/>
      <c r="D482" s="103"/>
      <c r="E482" s="106"/>
      <c r="F482" s="109">
        <v>50</v>
      </c>
      <c r="G482" s="120"/>
      <c r="H482" s="120"/>
    </row>
    <row r="483" spans="1:8" s="97" customFormat="1">
      <c r="E483" s="110" t="s">
        <v>240</v>
      </c>
      <c r="F483" s="110">
        <f>F482</f>
        <v>50</v>
      </c>
      <c r="G483" s="121">
        <v>24.7</v>
      </c>
      <c r="H483" s="121">
        <f>F483*G483</f>
        <v>1235</v>
      </c>
    </row>
    <row r="484" spans="1:8" s="97" customFormat="1" ht="4.5" customHeight="1">
      <c r="A484" s="104"/>
      <c r="B484" s="104"/>
      <c r="C484" s="103"/>
      <c r="D484" s="103"/>
      <c r="E484" s="106"/>
      <c r="F484" s="107"/>
      <c r="G484" s="119"/>
      <c r="H484" s="119"/>
    </row>
    <row r="485" spans="1:8" s="97" customFormat="1" ht="78" customHeight="1">
      <c r="A485" s="102" t="s">
        <v>532</v>
      </c>
      <c r="B485" s="102" t="s">
        <v>376</v>
      </c>
      <c r="C485" s="103" t="s">
        <v>377</v>
      </c>
    </row>
    <row r="486" spans="1:8" s="97" customFormat="1" ht="4.5" customHeight="1">
      <c r="A486" s="104"/>
      <c r="B486" s="104"/>
      <c r="C486" s="103"/>
      <c r="D486" s="103"/>
      <c r="E486" s="106"/>
      <c r="F486" s="107"/>
      <c r="G486" s="119"/>
      <c r="H486" s="119"/>
    </row>
    <row r="487" spans="1:8" s="97" customFormat="1">
      <c r="B487" s="104"/>
      <c r="C487" s="113" t="s">
        <v>332</v>
      </c>
      <c r="D487" s="103"/>
      <c r="E487" s="106"/>
      <c r="F487" s="110">
        <v>15</v>
      </c>
      <c r="G487" s="121"/>
      <c r="H487" s="121"/>
    </row>
    <row r="488" spans="1:8" s="97" customFormat="1">
      <c r="B488" s="104"/>
      <c r="C488" s="113" t="s">
        <v>333</v>
      </c>
      <c r="D488" s="103"/>
      <c r="E488" s="106"/>
      <c r="F488" s="110">
        <v>40</v>
      </c>
    </row>
    <row r="489" spans="1:8" s="97" customFormat="1">
      <c r="B489" s="104"/>
      <c r="C489" s="113"/>
      <c r="D489" s="103"/>
      <c r="E489" s="106"/>
      <c r="F489" s="109">
        <v>0</v>
      </c>
      <c r="G489" s="120"/>
      <c r="H489" s="120"/>
    </row>
    <row r="490" spans="1:8" s="97" customFormat="1">
      <c r="E490" s="110" t="s">
        <v>52</v>
      </c>
      <c r="F490" s="110">
        <f>F487+F488</f>
        <v>55</v>
      </c>
      <c r="G490" s="121">
        <f>13.7</f>
        <v>13.7</v>
      </c>
      <c r="H490" s="121">
        <f>F490*G490</f>
        <v>753.5</v>
      </c>
    </row>
    <row r="491" spans="1:8" s="97" customFormat="1" ht="4.5" customHeight="1">
      <c r="A491" s="104"/>
      <c r="B491" s="104"/>
      <c r="C491" s="103"/>
      <c r="D491" s="103"/>
      <c r="E491" s="106"/>
      <c r="F491" s="107"/>
      <c r="G491" s="119"/>
      <c r="H491" s="119"/>
    </row>
    <row r="492" spans="1:8" s="97" customFormat="1" ht="113.25" customHeight="1">
      <c r="A492" s="102" t="s">
        <v>533</v>
      </c>
      <c r="B492" s="102" t="s">
        <v>378</v>
      </c>
      <c r="C492" s="103" t="s">
        <v>379</v>
      </c>
    </row>
    <row r="493" spans="1:8" s="97" customFormat="1">
      <c r="B493" s="102"/>
      <c r="C493" s="103" t="s">
        <v>380</v>
      </c>
    </row>
    <row r="494" spans="1:8" s="97" customFormat="1">
      <c r="B494" s="104"/>
      <c r="C494" s="113" t="s">
        <v>332</v>
      </c>
      <c r="D494" s="103"/>
      <c r="E494" s="106"/>
      <c r="F494" s="110">
        <v>52</v>
      </c>
      <c r="G494" s="121"/>
      <c r="H494" s="121"/>
    </row>
    <row r="495" spans="1:8" s="97" customFormat="1">
      <c r="B495" s="104"/>
      <c r="C495" s="113" t="s">
        <v>333</v>
      </c>
      <c r="D495" s="103"/>
      <c r="E495" s="106"/>
      <c r="F495" s="109">
        <v>52</v>
      </c>
    </row>
    <row r="496" spans="1:8" s="97" customFormat="1">
      <c r="E496" s="110" t="s">
        <v>348</v>
      </c>
      <c r="F496" s="110">
        <f>F494+F495</f>
        <v>104</v>
      </c>
      <c r="G496" s="121">
        <f>17.8</f>
        <v>17.8</v>
      </c>
      <c r="H496" s="121">
        <f>F496*G496</f>
        <v>1851.2</v>
      </c>
    </row>
    <row r="497" spans="1:8" s="97" customFormat="1" ht="4.5" customHeight="1">
      <c r="A497" s="104"/>
      <c r="B497" s="104"/>
      <c r="C497" s="103"/>
      <c r="D497" s="103"/>
      <c r="E497" s="106"/>
      <c r="F497" s="107"/>
      <c r="G497" s="119"/>
      <c r="H497" s="119"/>
    </row>
    <row r="498" spans="1:8" s="97" customFormat="1" ht="270" customHeight="1">
      <c r="A498" s="102" t="s">
        <v>534</v>
      </c>
      <c r="B498" s="102" t="s">
        <v>381</v>
      </c>
      <c r="C498" s="103" t="s">
        <v>382</v>
      </c>
    </row>
    <row r="499" spans="1:8" s="97" customFormat="1">
      <c r="B499" s="102"/>
      <c r="C499" s="103" t="s">
        <v>380</v>
      </c>
    </row>
    <row r="500" spans="1:8" s="97" customFormat="1" ht="4.5" customHeight="1">
      <c r="A500" s="104"/>
      <c r="B500" s="104"/>
      <c r="C500" s="103"/>
      <c r="D500" s="103"/>
      <c r="E500" s="106"/>
      <c r="F500" s="107"/>
      <c r="G500" s="119"/>
      <c r="H500" s="119"/>
    </row>
    <row r="501" spans="1:8" s="97" customFormat="1">
      <c r="B501" s="104"/>
      <c r="C501" s="113" t="s">
        <v>383</v>
      </c>
      <c r="D501" s="103"/>
      <c r="E501" s="106"/>
      <c r="F501" s="110">
        <v>52</v>
      </c>
      <c r="G501" s="121"/>
      <c r="H501" s="121"/>
    </row>
    <row r="502" spans="1:8" s="97" customFormat="1">
      <c r="B502" s="104"/>
      <c r="C502" s="113" t="s">
        <v>384</v>
      </c>
      <c r="D502" s="103"/>
      <c r="E502" s="106"/>
      <c r="F502" s="110">
        <v>100</v>
      </c>
      <c r="G502" s="121"/>
      <c r="H502" s="121"/>
    </row>
    <row r="503" spans="1:8" s="97" customFormat="1">
      <c r="B503" s="104"/>
      <c r="C503" s="113" t="s">
        <v>385</v>
      </c>
      <c r="D503" s="103"/>
      <c r="E503" s="106"/>
      <c r="F503" s="110">
        <v>52</v>
      </c>
    </row>
    <row r="504" spans="1:8" s="97" customFormat="1">
      <c r="B504" s="104"/>
      <c r="C504" s="113" t="s">
        <v>386</v>
      </c>
      <c r="D504" s="103"/>
      <c r="E504" s="106"/>
      <c r="F504" s="109">
        <v>80</v>
      </c>
      <c r="G504" s="122"/>
      <c r="H504" s="122"/>
    </row>
    <row r="505" spans="1:8" s="97" customFormat="1">
      <c r="E505" s="110" t="s">
        <v>348</v>
      </c>
      <c r="F505" s="110">
        <f>F501+F502+F503+F504</f>
        <v>284</v>
      </c>
      <c r="G505" s="121">
        <f>48.9</f>
        <v>48.9</v>
      </c>
      <c r="H505" s="121">
        <f>F505*G505</f>
        <v>13887.6</v>
      </c>
    </row>
    <row r="506" spans="1:8" s="97" customFormat="1" ht="4.5" customHeight="1">
      <c r="A506" s="104"/>
      <c r="B506" s="104"/>
      <c r="C506" s="103"/>
      <c r="D506" s="103"/>
      <c r="E506" s="106"/>
      <c r="F506" s="107"/>
      <c r="G506" s="119"/>
      <c r="H506" s="119"/>
    </row>
    <row r="507" spans="1:8" s="97" customFormat="1" ht="78.75">
      <c r="A507" s="102" t="s">
        <v>535</v>
      </c>
      <c r="B507" s="102" t="s">
        <v>387</v>
      </c>
      <c r="C507" s="103" t="s">
        <v>388</v>
      </c>
    </row>
    <row r="508" spans="1:8" s="97" customFormat="1" ht="4.5" customHeight="1">
      <c r="A508" s="104"/>
      <c r="B508" s="104"/>
      <c r="C508" s="103"/>
      <c r="D508" s="103"/>
      <c r="E508" s="106"/>
      <c r="F508" s="107"/>
      <c r="G508" s="119"/>
      <c r="H508" s="119"/>
    </row>
    <row r="509" spans="1:8" s="97" customFormat="1">
      <c r="B509" s="104"/>
      <c r="C509" s="113" t="s">
        <v>389</v>
      </c>
      <c r="D509" s="103"/>
      <c r="E509" s="106"/>
      <c r="F509" s="109">
        <v>20</v>
      </c>
      <c r="G509" s="120"/>
      <c r="H509" s="120"/>
    </row>
    <row r="510" spans="1:8" s="97" customFormat="1">
      <c r="E510" s="110" t="s">
        <v>52</v>
      </c>
      <c r="F510" s="110">
        <f>F509</f>
        <v>20</v>
      </c>
      <c r="G510" s="121">
        <f>13</f>
        <v>13</v>
      </c>
      <c r="H510" s="121">
        <f>F510*G510</f>
        <v>260</v>
      </c>
    </row>
    <row r="511" spans="1:8" s="97" customFormat="1" ht="4.5" customHeight="1">
      <c r="A511" s="104"/>
      <c r="B511" s="104"/>
      <c r="C511" s="103"/>
      <c r="D511" s="103"/>
      <c r="E511" s="106"/>
      <c r="F511" s="107"/>
      <c r="G511" s="119"/>
      <c r="H511" s="119"/>
    </row>
    <row r="512" spans="1:8" s="97" customFormat="1" ht="78.75">
      <c r="A512" s="102" t="s">
        <v>536</v>
      </c>
      <c r="B512" s="102" t="s">
        <v>390</v>
      </c>
      <c r="C512" s="103" t="s">
        <v>391</v>
      </c>
    </row>
    <row r="513" spans="1:11" s="97" customFormat="1" ht="4.5" customHeight="1">
      <c r="A513" s="104"/>
      <c r="B513" s="104"/>
      <c r="C513" s="103"/>
      <c r="D513" s="103"/>
      <c r="E513" s="106"/>
      <c r="F513" s="107"/>
      <c r="G513" s="119"/>
      <c r="H513" s="119"/>
    </row>
    <row r="514" spans="1:11" s="97" customFormat="1">
      <c r="B514" s="104"/>
      <c r="C514" s="113" t="s">
        <v>392</v>
      </c>
      <c r="D514" s="103"/>
      <c r="E514" s="106"/>
      <c r="F514" s="110">
        <v>300</v>
      </c>
      <c r="G514" s="121"/>
      <c r="H514" s="121"/>
    </row>
    <row r="515" spans="1:11" s="97" customFormat="1">
      <c r="B515" s="104"/>
      <c r="C515" s="113" t="s">
        <v>393</v>
      </c>
      <c r="D515" s="103"/>
      <c r="E515" s="106"/>
      <c r="F515" s="110">
        <v>70</v>
      </c>
      <c r="G515" s="121"/>
      <c r="H515" s="121"/>
    </row>
    <row r="516" spans="1:11" s="97" customFormat="1">
      <c r="B516" s="104"/>
      <c r="C516" s="113" t="s">
        <v>394</v>
      </c>
      <c r="D516" s="103"/>
      <c r="E516" s="106"/>
      <c r="F516" s="109">
        <v>1500</v>
      </c>
      <c r="G516" s="120"/>
      <c r="H516" s="120"/>
    </row>
    <row r="517" spans="1:11" s="97" customFormat="1">
      <c r="B517" s="104"/>
      <c r="C517" s="113"/>
      <c r="D517" s="103"/>
      <c r="E517" s="106" t="s">
        <v>395</v>
      </c>
      <c r="F517" s="109">
        <f>F514+F515+F516</f>
        <v>1870</v>
      </c>
      <c r="G517" s="120">
        <f>2.59</f>
        <v>2.59</v>
      </c>
      <c r="H517" s="120">
        <f>F517*G517</f>
        <v>4843.3</v>
      </c>
    </row>
    <row r="518" spans="1:11" s="97" customFormat="1" ht="4.5" customHeight="1">
      <c r="A518" s="104"/>
      <c r="B518" s="104"/>
      <c r="C518" s="103"/>
      <c r="D518" s="103"/>
      <c r="E518" s="106"/>
      <c r="F518" s="107"/>
      <c r="G518" s="119"/>
      <c r="H518" s="119"/>
    </row>
    <row r="519" spans="1:11" s="118" customFormat="1" ht="27" customHeight="1">
      <c r="A519" s="99"/>
      <c r="B519" s="100"/>
      <c r="C519" s="128" t="s">
        <v>396</v>
      </c>
      <c r="H519" s="129">
        <f>SUM(H362:H518)</f>
        <v>51394.94200000001</v>
      </c>
      <c r="K519" s="130"/>
    </row>
    <row r="520" spans="1:11" s="97" customFormat="1" ht="4.5" customHeight="1">
      <c r="A520" s="104"/>
      <c r="B520" s="104"/>
      <c r="C520" s="103"/>
      <c r="D520" s="103"/>
      <c r="E520" s="106"/>
      <c r="F520" s="107"/>
      <c r="G520" s="119"/>
      <c r="H520" s="119"/>
    </row>
    <row r="521" spans="1:11" s="118" customFormat="1" ht="19.5" customHeight="1">
      <c r="A521" s="99"/>
      <c r="B521" s="100"/>
      <c r="C521" s="115" t="s">
        <v>397</v>
      </c>
      <c r="H521" s="125"/>
    </row>
    <row r="522" spans="1:11" s="97" customFormat="1">
      <c r="C522" s="97" t="str">
        <f>C7</f>
        <v>cap.1 IMPIANTI ELETTRICI INTERNI</v>
      </c>
      <c r="H522" s="116">
        <f>H153</f>
        <v>84528.07</v>
      </c>
    </row>
    <row r="523" spans="1:11" s="97" customFormat="1">
      <c r="C523" s="97" t="str">
        <f>C155</f>
        <v>cap.2 SISTEMA DI GESTIONE ILLUMIN. E CORPI ILLUMINANTI</v>
      </c>
      <c r="H523" s="116">
        <f>H216</f>
        <v>41263.799999999996</v>
      </c>
    </row>
    <row r="524" spans="1:11" s="97" customFormat="1">
      <c r="C524" s="97" t="str">
        <f>C218</f>
        <v>cap.3 IMPIANTI AUSILIARI</v>
      </c>
      <c r="H524" s="116">
        <f>H272</f>
        <v>23015.07</v>
      </c>
    </row>
    <row r="525" spans="1:11" s="97" customFormat="1">
      <c r="C525" s="97" t="str">
        <f>C274</f>
        <v>cap.4 CAVIDOTTI ED IMPIANTO DI TERRA</v>
      </c>
      <c r="H525" s="116">
        <f>H325</f>
        <v>5761.7410000000009</v>
      </c>
    </row>
    <row r="526" spans="1:11" s="97" customFormat="1">
      <c r="C526" s="97" t="str">
        <f>C327</f>
        <v>cap.5 QUADRI ELETTRICI</v>
      </c>
      <c r="H526" s="116">
        <f>H360</f>
        <v>30795.600000000002</v>
      </c>
    </row>
    <row r="527" spans="1:11" s="97" customFormat="1">
      <c r="C527" s="97" t="str">
        <f>C361</f>
        <v>cap.6 OPERE VARIE</v>
      </c>
      <c r="H527" s="117">
        <f>H519</f>
        <v>51394.94200000001</v>
      </c>
    </row>
    <row r="528" spans="1:11" s="97" customFormat="1" ht="15.75" customHeight="1">
      <c r="C528" s="135" t="s">
        <v>398</v>
      </c>
      <c r="H528" s="136">
        <v>236695.82</v>
      </c>
    </row>
    <row r="529" s="97" customFormat="1"/>
    <row r="530" s="97" customFormat="1"/>
  </sheetData>
  <pageMargins left="0.25" right="0.25"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dimension ref="A1:J30"/>
  <sheetViews>
    <sheetView topLeftCell="A7" workbookViewId="0">
      <selection activeCell="H29" sqref="H29"/>
    </sheetView>
  </sheetViews>
  <sheetFormatPr defaultRowHeight="12.75"/>
  <cols>
    <col min="1" max="1" width="3"/>
    <col min="2" max="2" width="50.7109375" style="145"/>
    <col min="3" max="3" width="5.5703125" style="149" bestFit="1" customWidth="1"/>
    <col min="4" max="4" width="5.7109375" style="1" customWidth="1"/>
    <col min="5" max="5" width="11.7109375" style="154" customWidth="1"/>
    <col min="6" max="6" width="5.5703125" style="156" customWidth="1"/>
    <col min="7" max="7" width="13.42578125" style="157" customWidth="1"/>
    <col min="8" max="8" width="8.7109375"/>
    <col min="9" max="9" width="10.28515625"/>
    <col min="10" max="10" width="9.7109375" bestFit="1" customWidth="1"/>
    <col min="11" max="11" width="10.28515625"/>
    <col min="12" max="12" width="9.28515625"/>
    <col min="13" max="1025" width="8.7109375"/>
  </cols>
  <sheetData>
    <row r="1" spans="1:8">
      <c r="A1" s="1" t="s">
        <v>0</v>
      </c>
    </row>
    <row r="2" spans="1:8">
      <c r="A2" t="s">
        <v>1</v>
      </c>
    </row>
    <row r="3" spans="1:8" ht="4.5" customHeight="1"/>
    <row r="4" spans="1:8">
      <c r="A4" s="2" t="s">
        <v>399</v>
      </c>
    </row>
    <row r="6" spans="1:8">
      <c r="B6" s="145" t="str">
        <f>computo!C522</f>
        <v>cap.1 IMPIANTI ELETTRICI INTERNI</v>
      </c>
      <c r="C6" s="150"/>
      <c r="D6" s="152"/>
      <c r="G6" s="158">
        <f>computo!H522</f>
        <v>84528.07</v>
      </c>
    </row>
    <row r="7" spans="1:8">
      <c r="B7" s="145" t="str">
        <f>computo!C523</f>
        <v>cap.2 SISTEMA DI GESTIONE ILLUMIN. E CORPI ILLUMINANTI</v>
      </c>
      <c r="C7" s="150"/>
      <c r="D7" s="152"/>
      <c r="G7" s="158">
        <f>computo!H523</f>
        <v>41263.799999999996</v>
      </c>
    </row>
    <row r="8" spans="1:8">
      <c r="B8" s="145" t="str">
        <f>computo!C524</f>
        <v>cap.3 IMPIANTI AUSILIARI</v>
      </c>
      <c r="C8" s="150"/>
      <c r="D8" s="152"/>
      <c r="G8" s="158">
        <f>computo!H524</f>
        <v>23015.07</v>
      </c>
    </row>
    <row r="9" spans="1:8">
      <c r="B9" s="145" t="str">
        <f>computo!C525</f>
        <v>cap.4 CAVIDOTTI ED IMPIANTO DI TERRA</v>
      </c>
      <c r="C9" s="150"/>
      <c r="D9" s="152"/>
      <c r="G9" s="158">
        <f>computo!H525</f>
        <v>5761.7410000000009</v>
      </c>
    </row>
    <row r="10" spans="1:8">
      <c r="B10" s="145" t="str">
        <f>computo!C526</f>
        <v>cap.5 QUADRI ELETTRICI</v>
      </c>
      <c r="C10" s="150"/>
      <c r="D10" s="152"/>
      <c r="G10" s="158">
        <f>computo!H526</f>
        <v>30795.600000000002</v>
      </c>
    </row>
    <row r="11" spans="1:8">
      <c r="B11" s="145" t="str">
        <f>computo!C527</f>
        <v>cap.6 OPERE VARIE</v>
      </c>
      <c r="C11" s="150"/>
      <c r="D11" s="152"/>
      <c r="G11" s="158">
        <f>computo!H527</f>
        <v>51394.94200000001</v>
      </c>
    </row>
    <row r="12" spans="1:8">
      <c r="B12" s="146" t="s">
        <v>400</v>
      </c>
      <c r="C12" s="15"/>
      <c r="D12" s="147"/>
      <c r="E12" s="154" t="s">
        <v>401</v>
      </c>
      <c r="G12" s="159">
        <v>236695.82</v>
      </c>
    </row>
    <row r="13" spans="1:8">
      <c r="B13" s="146" t="s">
        <v>402</v>
      </c>
      <c r="C13" s="15"/>
      <c r="D13" s="147"/>
      <c r="G13" s="160">
        <v>1491.3</v>
      </c>
    </row>
    <row r="14" spans="1:8">
      <c r="B14" s="146"/>
      <c r="C14" s="15"/>
      <c r="D14" s="147"/>
      <c r="G14" s="161"/>
    </row>
    <row r="15" spans="1:8">
      <c r="B15" s="147" t="s">
        <v>403</v>
      </c>
      <c r="G15" s="162">
        <f>G12+G13</f>
        <v>238187.12</v>
      </c>
    </row>
    <row r="16" spans="1:8" ht="21" customHeight="1">
      <c r="B16" s="145" t="s">
        <v>404</v>
      </c>
      <c r="C16" s="150"/>
      <c r="D16" s="152"/>
      <c r="G16" s="163">
        <v>16000</v>
      </c>
      <c r="H16" s="16"/>
    </row>
    <row r="17" spans="2:10" ht="21" customHeight="1">
      <c r="B17" s="145" t="s">
        <v>405</v>
      </c>
      <c r="C17" s="150"/>
      <c r="D17" s="152"/>
      <c r="G17" s="163">
        <v>225</v>
      </c>
    </row>
    <row r="18" spans="2:10" ht="21" customHeight="1">
      <c r="B18" s="145" t="s">
        <v>406</v>
      </c>
      <c r="C18" s="150"/>
      <c r="D18" s="152"/>
      <c r="G18" s="163">
        <f>G15/100*2</f>
        <v>4763.7424000000001</v>
      </c>
    </row>
    <row r="19" spans="2:10" ht="21" customHeight="1">
      <c r="B19" s="145" t="s">
        <v>407</v>
      </c>
      <c r="C19" s="150"/>
      <c r="D19" s="152"/>
      <c r="G19" s="163">
        <v>4902.97</v>
      </c>
      <c r="H19" s="16"/>
      <c r="J19" s="13"/>
    </row>
    <row r="20" spans="2:10">
      <c r="G20" s="164"/>
    </row>
    <row r="21" spans="2:10">
      <c r="B21" s="146" t="s">
        <v>408</v>
      </c>
      <c r="C21" s="15"/>
      <c r="D21" s="147"/>
      <c r="E21" s="154" t="s">
        <v>409</v>
      </c>
      <c r="G21" s="165">
        <f>G16+G17+G18+G19</f>
        <v>25891.7124</v>
      </c>
      <c r="J21" s="19"/>
    </row>
    <row r="23" spans="2:10">
      <c r="B23" s="145" t="s">
        <v>410</v>
      </c>
      <c r="C23" s="150"/>
      <c r="D23" s="152"/>
      <c r="J23" s="1"/>
    </row>
    <row r="24" spans="2:10">
      <c r="B24" s="148" t="s">
        <v>411</v>
      </c>
      <c r="C24" s="151">
        <v>1</v>
      </c>
      <c r="D24" s="153" t="s">
        <v>412</v>
      </c>
      <c r="E24" s="155">
        <f>G15</f>
        <v>238187.12</v>
      </c>
      <c r="F24" s="153">
        <v>0.22</v>
      </c>
      <c r="G24" s="166">
        <f>E24/100*22</f>
        <v>52401.166400000002</v>
      </c>
    </row>
    <row r="25" spans="2:10">
      <c r="B25" s="148" t="s">
        <v>413</v>
      </c>
      <c r="C25" s="151">
        <v>1</v>
      </c>
      <c r="D25" s="153" t="s">
        <v>412</v>
      </c>
      <c r="E25" s="155">
        <f>G16</f>
        <v>16000</v>
      </c>
      <c r="F25" s="153">
        <v>0.22</v>
      </c>
      <c r="G25" s="166">
        <f>E25/100*22</f>
        <v>3520</v>
      </c>
    </row>
    <row r="26" spans="2:10">
      <c r="G26" s="167"/>
    </row>
    <row r="27" spans="2:10">
      <c r="B27" s="145" t="s">
        <v>414</v>
      </c>
      <c r="E27" s="154" t="s">
        <v>415</v>
      </c>
      <c r="G27" s="168">
        <f>G24+G25</f>
        <v>55921.166400000002</v>
      </c>
    </row>
    <row r="28" spans="2:10">
      <c r="G28" s="168"/>
    </row>
    <row r="29" spans="2:10">
      <c r="B29" s="147" t="s">
        <v>416</v>
      </c>
      <c r="G29" s="157">
        <f>G21+G27</f>
        <v>81812.878800000006</v>
      </c>
    </row>
    <row r="30" spans="2:10">
      <c r="B30" s="145" t="s">
        <v>417</v>
      </c>
      <c r="E30" s="154" t="s">
        <v>418</v>
      </c>
      <c r="G30" s="169">
        <f>G15+G29</f>
        <v>319999.9988</v>
      </c>
      <c r="I30" s="17"/>
    </row>
  </sheetData>
  <pageMargins left="0.75" right="0.75" top="1" bottom="1" header="0.51180555555555496" footer="0.51180555555555496"/>
  <pageSetup paperSize="9" firstPageNumber="0" orientation="landscape" r:id="rId1"/>
</worksheet>
</file>

<file path=xl/worksheets/sheet3.xml><?xml version="1.0" encoding="utf-8"?>
<worksheet xmlns="http://schemas.openxmlformats.org/spreadsheetml/2006/main" xmlns:r="http://schemas.openxmlformats.org/officeDocument/2006/relationships">
  <dimension ref="A1:G33"/>
  <sheetViews>
    <sheetView workbookViewId="0"/>
  </sheetViews>
  <sheetFormatPr defaultRowHeight="12.75"/>
  <cols>
    <col min="1" max="1" width="4.7109375" customWidth="1"/>
    <col min="2" max="2" width="6.85546875"/>
    <col min="3" max="3" width="40.140625"/>
    <col min="4" max="4" width="5.28515625"/>
    <col min="5" max="5" width="8.85546875" customWidth="1"/>
    <col min="6" max="6" width="9"/>
    <col min="7" max="7" width="13"/>
    <col min="8" max="1024" width="8.7109375"/>
  </cols>
  <sheetData>
    <row r="1" spans="1:7" s="1" customFormat="1">
      <c r="A1" s="1" t="s">
        <v>0</v>
      </c>
    </row>
    <row r="2" spans="1:7" s="1" customFormat="1">
      <c r="A2" s="1" t="s">
        <v>1</v>
      </c>
    </row>
    <row r="3" spans="1:7" s="1" customFormat="1"/>
    <row r="4" spans="1:7" s="1" customFormat="1">
      <c r="A4" s="2" t="s">
        <v>537</v>
      </c>
    </row>
    <row r="5" spans="1:7" s="1" customFormat="1"/>
    <row r="6" spans="1:7" s="144" customFormat="1" ht="47.25" customHeight="1">
      <c r="A6" s="143" t="s">
        <v>2</v>
      </c>
      <c r="B6" s="143" t="s">
        <v>3</v>
      </c>
      <c r="C6" s="143" t="s">
        <v>4</v>
      </c>
      <c r="D6" s="143" t="s">
        <v>6</v>
      </c>
      <c r="E6" s="143" t="s">
        <v>7</v>
      </c>
      <c r="F6" s="143" t="s">
        <v>8</v>
      </c>
      <c r="G6" s="143" t="s">
        <v>9</v>
      </c>
    </row>
    <row r="7" spans="1:7" s="1" customFormat="1"/>
    <row r="8" spans="1:7" s="138" customFormat="1" ht="27" customHeight="1">
      <c r="A8" s="3">
        <v>1</v>
      </c>
      <c r="B8" s="4"/>
      <c r="C8" s="5" t="s">
        <v>538</v>
      </c>
    </row>
    <row r="9" spans="1:7" s="1" customFormat="1"/>
    <row r="10" spans="1:7" s="1" customFormat="1" ht="101.25">
      <c r="B10" s="6" t="s">
        <v>419</v>
      </c>
      <c r="C10" s="7" t="s">
        <v>420</v>
      </c>
    </row>
    <row r="11" spans="1:7" s="1" customFormat="1">
      <c r="D11" s="18"/>
      <c r="E11" s="18">
        <v>50</v>
      </c>
      <c r="F11" s="139"/>
      <c r="G11" s="139"/>
    </row>
    <row r="12" spans="1:7" s="1" customFormat="1">
      <c r="A12" s="2"/>
      <c r="D12" s="8" t="s">
        <v>348</v>
      </c>
      <c r="E12" s="8">
        <f>E11</f>
        <v>50</v>
      </c>
      <c r="F12" s="140">
        <f>13.7</f>
        <v>13.7</v>
      </c>
      <c r="G12" s="140">
        <f>E12*F12</f>
        <v>685</v>
      </c>
    </row>
    <row r="13" spans="1:7" s="1" customFormat="1"/>
    <row r="14" spans="1:7" s="1" customFormat="1">
      <c r="C14" s="1" t="s">
        <v>421</v>
      </c>
    </row>
    <row r="15" spans="1:7" s="1" customFormat="1">
      <c r="A15" s="3"/>
      <c r="B15" s="4"/>
      <c r="C15" s="5"/>
      <c r="D15" s="138"/>
      <c r="E15" s="138"/>
      <c r="F15" s="138"/>
      <c r="G15" s="138"/>
    </row>
    <row r="16" spans="1:7" s="1" customFormat="1" ht="135">
      <c r="B16" s="6" t="s">
        <v>422</v>
      </c>
      <c r="C16" s="7" t="s">
        <v>423</v>
      </c>
    </row>
    <row r="17" spans="1:7" s="1" customFormat="1">
      <c r="D17" s="18"/>
      <c r="E17" s="18">
        <v>60</v>
      </c>
      <c r="F17" s="139"/>
      <c r="G17" s="139"/>
    </row>
    <row r="18" spans="1:7" s="1" customFormat="1">
      <c r="A18" s="2"/>
      <c r="D18" s="8" t="s">
        <v>19</v>
      </c>
      <c r="E18" s="8">
        <f>E17</f>
        <v>60</v>
      </c>
      <c r="F18" s="140">
        <v>3.12</v>
      </c>
      <c r="G18" s="140">
        <f>E18*F18</f>
        <v>187.20000000000002</v>
      </c>
    </row>
    <row r="19" spans="1:7" s="1" customFormat="1">
      <c r="A19" s="8"/>
      <c r="B19" s="8"/>
      <c r="C19" s="7"/>
      <c r="D19" s="10"/>
      <c r="E19" s="11"/>
      <c r="F19" s="141"/>
      <c r="G19" s="141"/>
    </row>
    <row r="20" spans="1:7" s="1" customFormat="1" ht="135">
      <c r="B20" s="6" t="s">
        <v>424</v>
      </c>
      <c r="C20" s="7" t="s">
        <v>425</v>
      </c>
    </row>
    <row r="21" spans="1:7" s="1" customFormat="1">
      <c r="D21" s="18"/>
      <c r="E21" s="18">
        <v>40</v>
      </c>
      <c r="F21" s="139"/>
      <c r="G21" s="139"/>
    </row>
    <row r="22" spans="1:7" s="1" customFormat="1">
      <c r="A22" s="2"/>
      <c r="D22" s="8" t="s">
        <v>19</v>
      </c>
      <c r="E22" s="8">
        <f>E21</f>
        <v>40</v>
      </c>
      <c r="F22" s="140">
        <v>1.1100000000000001</v>
      </c>
      <c r="G22" s="140">
        <f>E22*F22</f>
        <v>44.400000000000006</v>
      </c>
    </row>
    <row r="23" spans="1:7" s="1" customFormat="1">
      <c r="A23" s="8"/>
      <c r="B23" s="8"/>
      <c r="C23" s="7"/>
      <c r="D23" s="10"/>
      <c r="E23" s="11"/>
      <c r="F23" s="141"/>
      <c r="G23" s="141"/>
    </row>
    <row r="24" spans="1:7" s="1" customFormat="1" ht="225">
      <c r="B24" s="6" t="s">
        <v>426</v>
      </c>
      <c r="C24" s="7" t="s">
        <v>427</v>
      </c>
    </row>
    <row r="25" spans="1:7" s="1" customFormat="1">
      <c r="D25" s="18"/>
      <c r="E25" s="18">
        <v>3</v>
      </c>
      <c r="F25" s="139"/>
      <c r="G25" s="139"/>
    </row>
    <row r="26" spans="1:7" s="1" customFormat="1">
      <c r="A26" s="2"/>
      <c r="D26" s="8" t="s">
        <v>19</v>
      </c>
      <c r="E26" s="8">
        <f>E25</f>
        <v>3</v>
      </c>
      <c r="F26" s="140">
        <v>54.5</v>
      </c>
      <c r="G26" s="140">
        <f>E26*F26</f>
        <v>163.5</v>
      </c>
    </row>
    <row r="27" spans="1:7" s="1" customFormat="1">
      <c r="A27" s="8"/>
      <c r="B27" s="8"/>
      <c r="C27" s="7"/>
      <c r="D27" s="10"/>
      <c r="E27" s="11"/>
      <c r="F27" s="141"/>
      <c r="G27" s="141"/>
    </row>
    <row r="28" spans="1:7" s="1" customFormat="1" ht="168.75">
      <c r="B28" s="6" t="s">
        <v>428</v>
      </c>
      <c r="C28" s="7" t="s">
        <v>429</v>
      </c>
    </row>
    <row r="29" spans="1:7" s="1" customFormat="1">
      <c r="D29" s="18"/>
      <c r="E29" s="18">
        <v>8</v>
      </c>
      <c r="F29" s="139"/>
      <c r="G29" s="139"/>
    </row>
    <row r="30" spans="1:7" s="1" customFormat="1">
      <c r="A30" s="2"/>
      <c r="D30" s="8" t="s">
        <v>19</v>
      </c>
      <c r="E30" s="8">
        <f>E29</f>
        <v>8</v>
      </c>
      <c r="F30" s="140">
        <v>51.4</v>
      </c>
      <c r="G30" s="140">
        <f>E30*F30</f>
        <v>411.2</v>
      </c>
    </row>
    <row r="31" spans="1:7" s="1" customFormat="1">
      <c r="A31" s="6"/>
      <c r="B31" s="6"/>
      <c r="C31" s="7"/>
    </row>
    <row r="32" spans="1:7" s="1" customFormat="1">
      <c r="A32" s="8"/>
      <c r="B32" s="8"/>
      <c r="C32" s="9"/>
      <c r="D32" s="7"/>
      <c r="E32" s="6"/>
      <c r="G32" s="139"/>
    </row>
    <row r="33" spans="1:7" s="1" customFormat="1" ht="19.5" customHeight="1">
      <c r="A33" s="8"/>
      <c r="B33" s="8"/>
      <c r="C33" s="14" t="s">
        <v>430</v>
      </c>
      <c r="D33" s="10"/>
      <c r="E33" s="11"/>
      <c r="F33" s="141"/>
      <c r="G33" s="142">
        <f>G12+G18+G22+G26+G30</f>
        <v>1491.3</v>
      </c>
    </row>
  </sheetData>
  <pageMargins left="0.7" right="0.7" top="0.75" bottom="0.75" header="0.51180555555555496" footer="0.51180555555555496"/>
  <pageSetup paperSize="9" firstPageNumber="0" orientation="portrait" r:id="rId1"/>
</worksheet>
</file>

<file path=xl/worksheets/sheet4.xml><?xml version="1.0" encoding="utf-8"?>
<worksheet xmlns="http://schemas.openxmlformats.org/spreadsheetml/2006/main" xmlns:r="http://schemas.openxmlformats.org/officeDocument/2006/relationships">
  <dimension ref="A1:AL133"/>
  <sheetViews>
    <sheetView tabSelected="1" topLeftCell="A93" workbookViewId="0">
      <selection activeCell="M95" sqref="M95"/>
    </sheetView>
  </sheetViews>
  <sheetFormatPr defaultColWidth="11.42578125" defaultRowHeight="12.75"/>
  <cols>
    <col min="1" max="1" width="4.7109375" style="20" customWidth="1"/>
    <col min="2" max="2" width="7.5703125" style="20" customWidth="1"/>
    <col min="3" max="3" width="35.85546875" customWidth="1"/>
    <col min="4" max="4" width="6.5703125" style="16" customWidth="1"/>
    <col min="5" max="5" width="6" style="16" customWidth="1"/>
    <col min="6" max="6" width="10.28515625" style="26" customWidth="1"/>
    <col min="7" max="7" width="12.140625" style="16" customWidth="1"/>
    <col min="8" max="8" width="13.140625" style="26" customWidth="1"/>
    <col min="9" max="9" width="12.85546875" customWidth="1"/>
    <col min="10" max="10" width="11.5703125" bestFit="1" customWidth="1"/>
    <col min="11" max="11" width="7.140625" style="16" customWidth="1"/>
    <col min="257" max="257" width="4.7109375" customWidth="1"/>
    <col min="258" max="258" width="7.5703125" customWidth="1"/>
    <col min="259" max="259" width="35.85546875" customWidth="1"/>
    <col min="260" max="260" width="6.5703125" customWidth="1"/>
    <col min="261" max="261" width="6" customWidth="1"/>
    <col min="262" max="262" width="10.28515625" customWidth="1"/>
    <col min="263" max="263" width="12.140625" customWidth="1"/>
    <col min="264" max="264" width="13.140625" customWidth="1"/>
    <col min="265" max="265" width="12.85546875" customWidth="1"/>
    <col min="266" max="266" width="11.5703125" bestFit="1" customWidth="1"/>
    <col min="267" max="267" width="7.140625" customWidth="1"/>
    <col min="513" max="513" width="4.7109375" customWidth="1"/>
    <col min="514" max="514" width="7.5703125" customWidth="1"/>
    <col min="515" max="515" width="35.85546875" customWidth="1"/>
    <col min="516" max="516" width="6.5703125" customWidth="1"/>
    <col min="517" max="517" width="6" customWidth="1"/>
    <col min="518" max="518" width="10.28515625" customWidth="1"/>
    <col min="519" max="519" width="12.140625" customWidth="1"/>
    <col min="520" max="520" width="13.140625" customWidth="1"/>
    <col min="521" max="521" width="12.85546875" customWidth="1"/>
    <col min="522" max="522" width="11.5703125" bestFit="1" customWidth="1"/>
    <col min="523" max="523" width="7.140625" customWidth="1"/>
    <col min="769" max="769" width="4.7109375" customWidth="1"/>
    <col min="770" max="770" width="7.5703125" customWidth="1"/>
    <col min="771" max="771" width="35.85546875" customWidth="1"/>
    <col min="772" max="772" width="6.5703125" customWidth="1"/>
    <col min="773" max="773" width="6" customWidth="1"/>
    <col min="774" max="774" width="10.28515625" customWidth="1"/>
    <col min="775" max="775" width="12.140625" customWidth="1"/>
    <col min="776" max="776" width="13.140625" customWidth="1"/>
    <col min="777" max="777" width="12.85546875" customWidth="1"/>
    <col min="778" max="778" width="11.5703125" bestFit="1" customWidth="1"/>
    <col min="779" max="779" width="7.140625" customWidth="1"/>
    <col min="1025" max="1025" width="4.7109375" customWidth="1"/>
    <col min="1026" max="1026" width="7.5703125" customWidth="1"/>
    <col min="1027" max="1027" width="35.85546875" customWidth="1"/>
    <col min="1028" max="1028" width="6.5703125" customWidth="1"/>
    <col min="1029" max="1029" width="6" customWidth="1"/>
    <col min="1030" max="1030" width="10.28515625" customWidth="1"/>
    <col min="1031" max="1031" width="12.140625" customWidth="1"/>
    <col min="1032" max="1032" width="13.140625" customWidth="1"/>
    <col min="1033" max="1033" width="12.85546875" customWidth="1"/>
    <col min="1034" max="1034" width="11.5703125" bestFit="1" customWidth="1"/>
    <col min="1035" max="1035" width="7.140625" customWidth="1"/>
    <col min="1281" max="1281" width="4.7109375" customWidth="1"/>
    <col min="1282" max="1282" width="7.5703125" customWidth="1"/>
    <col min="1283" max="1283" width="35.85546875" customWidth="1"/>
    <col min="1284" max="1284" width="6.5703125" customWidth="1"/>
    <col min="1285" max="1285" width="6" customWidth="1"/>
    <col min="1286" max="1286" width="10.28515625" customWidth="1"/>
    <col min="1287" max="1287" width="12.140625" customWidth="1"/>
    <col min="1288" max="1288" width="13.140625" customWidth="1"/>
    <col min="1289" max="1289" width="12.85546875" customWidth="1"/>
    <col min="1290" max="1290" width="11.5703125" bestFit="1" customWidth="1"/>
    <col min="1291" max="1291" width="7.140625" customWidth="1"/>
    <col min="1537" max="1537" width="4.7109375" customWidth="1"/>
    <col min="1538" max="1538" width="7.5703125" customWidth="1"/>
    <col min="1539" max="1539" width="35.85546875" customWidth="1"/>
    <col min="1540" max="1540" width="6.5703125" customWidth="1"/>
    <col min="1541" max="1541" width="6" customWidth="1"/>
    <col min="1542" max="1542" width="10.28515625" customWidth="1"/>
    <col min="1543" max="1543" width="12.140625" customWidth="1"/>
    <col min="1544" max="1544" width="13.140625" customWidth="1"/>
    <col min="1545" max="1545" width="12.85546875" customWidth="1"/>
    <col min="1546" max="1546" width="11.5703125" bestFit="1" customWidth="1"/>
    <col min="1547" max="1547" width="7.140625" customWidth="1"/>
    <col min="1793" max="1793" width="4.7109375" customWidth="1"/>
    <col min="1794" max="1794" width="7.5703125" customWidth="1"/>
    <col min="1795" max="1795" width="35.85546875" customWidth="1"/>
    <col min="1796" max="1796" width="6.5703125" customWidth="1"/>
    <col min="1797" max="1797" width="6" customWidth="1"/>
    <col min="1798" max="1798" width="10.28515625" customWidth="1"/>
    <col min="1799" max="1799" width="12.140625" customWidth="1"/>
    <col min="1800" max="1800" width="13.140625" customWidth="1"/>
    <col min="1801" max="1801" width="12.85546875" customWidth="1"/>
    <col min="1802" max="1802" width="11.5703125" bestFit="1" customWidth="1"/>
    <col min="1803" max="1803" width="7.140625" customWidth="1"/>
    <col min="2049" max="2049" width="4.7109375" customWidth="1"/>
    <col min="2050" max="2050" width="7.5703125" customWidth="1"/>
    <col min="2051" max="2051" width="35.85546875" customWidth="1"/>
    <col min="2052" max="2052" width="6.5703125" customWidth="1"/>
    <col min="2053" max="2053" width="6" customWidth="1"/>
    <col min="2054" max="2054" width="10.28515625" customWidth="1"/>
    <col min="2055" max="2055" width="12.140625" customWidth="1"/>
    <col min="2056" max="2056" width="13.140625" customWidth="1"/>
    <col min="2057" max="2057" width="12.85546875" customWidth="1"/>
    <col min="2058" max="2058" width="11.5703125" bestFit="1" customWidth="1"/>
    <col min="2059" max="2059" width="7.140625" customWidth="1"/>
    <col min="2305" max="2305" width="4.7109375" customWidth="1"/>
    <col min="2306" max="2306" width="7.5703125" customWidth="1"/>
    <col min="2307" max="2307" width="35.85546875" customWidth="1"/>
    <col min="2308" max="2308" width="6.5703125" customWidth="1"/>
    <col min="2309" max="2309" width="6" customWidth="1"/>
    <col min="2310" max="2310" width="10.28515625" customWidth="1"/>
    <col min="2311" max="2311" width="12.140625" customWidth="1"/>
    <col min="2312" max="2312" width="13.140625" customWidth="1"/>
    <col min="2313" max="2313" width="12.85546875" customWidth="1"/>
    <col min="2314" max="2314" width="11.5703125" bestFit="1" customWidth="1"/>
    <col min="2315" max="2315" width="7.140625" customWidth="1"/>
    <col min="2561" max="2561" width="4.7109375" customWidth="1"/>
    <col min="2562" max="2562" width="7.5703125" customWidth="1"/>
    <col min="2563" max="2563" width="35.85546875" customWidth="1"/>
    <col min="2564" max="2564" width="6.5703125" customWidth="1"/>
    <col min="2565" max="2565" width="6" customWidth="1"/>
    <col min="2566" max="2566" width="10.28515625" customWidth="1"/>
    <col min="2567" max="2567" width="12.140625" customWidth="1"/>
    <col min="2568" max="2568" width="13.140625" customWidth="1"/>
    <col min="2569" max="2569" width="12.85546875" customWidth="1"/>
    <col min="2570" max="2570" width="11.5703125" bestFit="1" customWidth="1"/>
    <col min="2571" max="2571" width="7.140625" customWidth="1"/>
    <col min="2817" max="2817" width="4.7109375" customWidth="1"/>
    <col min="2818" max="2818" width="7.5703125" customWidth="1"/>
    <col min="2819" max="2819" width="35.85546875" customWidth="1"/>
    <col min="2820" max="2820" width="6.5703125" customWidth="1"/>
    <col min="2821" max="2821" width="6" customWidth="1"/>
    <col min="2822" max="2822" width="10.28515625" customWidth="1"/>
    <col min="2823" max="2823" width="12.140625" customWidth="1"/>
    <col min="2824" max="2824" width="13.140625" customWidth="1"/>
    <col min="2825" max="2825" width="12.85546875" customWidth="1"/>
    <col min="2826" max="2826" width="11.5703125" bestFit="1" customWidth="1"/>
    <col min="2827" max="2827" width="7.140625" customWidth="1"/>
    <col min="3073" max="3073" width="4.7109375" customWidth="1"/>
    <col min="3074" max="3074" width="7.5703125" customWidth="1"/>
    <col min="3075" max="3075" width="35.85546875" customWidth="1"/>
    <col min="3076" max="3076" width="6.5703125" customWidth="1"/>
    <col min="3077" max="3077" width="6" customWidth="1"/>
    <col min="3078" max="3078" width="10.28515625" customWidth="1"/>
    <col min="3079" max="3079" width="12.140625" customWidth="1"/>
    <col min="3080" max="3080" width="13.140625" customWidth="1"/>
    <col min="3081" max="3081" width="12.85546875" customWidth="1"/>
    <col min="3082" max="3082" width="11.5703125" bestFit="1" customWidth="1"/>
    <col min="3083" max="3083" width="7.140625" customWidth="1"/>
    <col min="3329" max="3329" width="4.7109375" customWidth="1"/>
    <col min="3330" max="3330" width="7.5703125" customWidth="1"/>
    <col min="3331" max="3331" width="35.85546875" customWidth="1"/>
    <col min="3332" max="3332" width="6.5703125" customWidth="1"/>
    <col min="3333" max="3333" width="6" customWidth="1"/>
    <col min="3334" max="3334" width="10.28515625" customWidth="1"/>
    <col min="3335" max="3335" width="12.140625" customWidth="1"/>
    <col min="3336" max="3336" width="13.140625" customWidth="1"/>
    <col min="3337" max="3337" width="12.85546875" customWidth="1"/>
    <col min="3338" max="3338" width="11.5703125" bestFit="1" customWidth="1"/>
    <col min="3339" max="3339" width="7.140625" customWidth="1"/>
    <col min="3585" max="3585" width="4.7109375" customWidth="1"/>
    <col min="3586" max="3586" width="7.5703125" customWidth="1"/>
    <col min="3587" max="3587" width="35.85546875" customWidth="1"/>
    <col min="3588" max="3588" width="6.5703125" customWidth="1"/>
    <col min="3589" max="3589" width="6" customWidth="1"/>
    <col min="3590" max="3590" width="10.28515625" customWidth="1"/>
    <col min="3591" max="3591" width="12.140625" customWidth="1"/>
    <col min="3592" max="3592" width="13.140625" customWidth="1"/>
    <col min="3593" max="3593" width="12.85546875" customWidth="1"/>
    <col min="3594" max="3594" width="11.5703125" bestFit="1" customWidth="1"/>
    <col min="3595" max="3595" width="7.140625" customWidth="1"/>
    <col min="3841" max="3841" width="4.7109375" customWidth="1"/>
    <col min="3842" max="3842" width="7.5703125" customWidth="1"/>
    <col min="3843" max="3843" width="35.85546875" customWidth="1"/>
    <col min="3844" max="3844" width="6.5703125" customWidth="1"/>
    <col min="3845" max="3845" width="6" customWidth="1"/>
    <col min="3846" max="3846" width="10.28515625" customWidth="1"/>
    <col min="3847" max="3847" width="12.140625" customWidth="1"/>
    <col min="3848" max="3848" width="13.140625" customWidth="1"/>
    <col min="3849" max="3849" width="12.85546875" customWidth="1"/>
    <col min="3850" max="3850" width="11.5703125" bestFit="1" customWidth="1"/>
    <col min="3851" max="3851" width="7.140625" customWidth="1"/>
    <col min="4097" max="4097" width="4.7109375" customWidth="1"/>
    <col min="4098" max="4098" width="7.5703125" customWidth="1"/>
    <col min="4099" max="4099" width="35.85546875" customWidth="1"/>
    <col min="4100" max="4100" width="6.5703125" customWidth="1"/>
    <col min="4101" max="4101" width="6" customWidth="1"/>
    <col min="4102" max="4102" width="10.28515625" customWidth="1"/>
    <col min="4103" max="4103" width="12.140625" customWidth="1"/>
    <col min="4104" max="4104" width="13.140625" customWidth="1"/>
    <col min="4105" max="4105" width="12.85546875" customWidth="1"/>
    <col min="4106" max="4106" width="11.5703125" bestFit="1" customWidth="1"/>
    <col min="4107" max="4107" width="7.140625" customWidth="1"/>
    <col min="4353" max="4353" width="4.7109375" customWidth="1"/>
    <col min="4354" max="4354" width="7.5703125" customWidth="1"/>
    <col min="4355" max="4355" width="35.85546875" customWidth="1"/>
    <col min="4356" max="4356" width="6.5703125" customWidth="1"/>
    <col min="4357" max="4357" width="6" customWidth="1"/>
    <col min="4358" max="4358" width="10.28515625" customWidth="1"/>
    <col min="4359" max="4359" width="12.140625" customWidth="1"/>
    <col min="4360" max="4360" width="13.140625" customWidth="1"/>
    <col min="4361" max="4361" width="12.85546875" customWidth="1"/>
    <col min="4362" max="4362" width="11.5703125" bestFit="1" customWidth="1"/>
    <col min="4363" max="4363" width="7.140625" customWidth="1"/>
    <col min="4609" max="4609" width="4.7109375" customWidth="1"/>
    <col min="4610" max="4610" width="7.5703125" customWidth="1"/>
    <col min="4611" max="4611" width="35.85546875" customWidth="1"/>
    <col min="4612" max="4612" width="6.5703125" customWidth="1"/>
    <col min="4613" max="4613" width="6" customWidth="1"/>
    <col min="4614" max="4614" width="10.28515625" customWidth="1"/>
    <col min="4615" max="4615" width="12.140625" customWidth="1"/>
    <col min="4616" max="4616" width="13.140625" customWidth="1"/>
    <col min="4617" max="4617" width="12.85546875" customWidth="1"/>
    <col min="4618" max="4618" width="11.5703125" bestFit="1" customWidth="1"/>
    <col min="4619" max="4619" width="7.140625" customWidth="1"/>
    <col min="4865" max="4865" width="4.7109375" customWidth="1"/>
    <col min="4866" max="4866" width="7.5703125" customWidth="1"/>
    <col min="4867" max="4867" width="35.85546875" customWidth="1"/>
    <col min="4868" max="4868" width="6.5703125" customWidth="1"/>
    <col min="4869" max="4869" width="6" customWidth="1"/>
    <col min="4870" max="4870" width="10.28515625" customWidth="1"/>
    <col min="4871" max="4871" width="12.140625" customWidth="1"/>
    <col min="4872" max="4872" width="13.140625" customWidth="1"/>
    <col min="4873" max="4873" width="12.85546875" customWidth="1"/>
    <col min="4874" max="4874" width="11.5703125" bestFit="1" customWidth="1"/>
    <col min="4875" max="4875" width="7.140625" customWidth="1"/>
    <col min="5121" max="5121" width="4.7109375" customWidth="1"/>
    <col min="5122" max="5122" width="7.5703125" customWidth="1"/>
    <col min="5123" max="5123" width="35.85546875" customWidth="1"/>
    <col min="5124" max="5124" width="6.5703125" customWidth="1"/>
    <col min="5125" max="5125" width="6" customWidth="1"/>
    <col min="5126" max="5126" width="10.28515625" customWidth="1"/>
    <col min="5127" max="5127" width="12.140625" customWidth="1"/>
    <col min="5128" max="5128" width="13.140625" customWidth="1"/>
    <col min="5129" max="5129" width="12.85546875" customWidth="1"/>
    <col min="5130" max="5130" width="11.5703125" bestFit="1" customWidth="1"/>
    <col min="5131" max="5131" width="7.140625" customWidth="1"/>
    <col min="5377" max="5377" width="4.7109375" customWidth="1"/>
    <col min="5378" max="5378" width="7.5703125" customWidth="1"/>
    <col min="5379" max="5379" width="35.85546875" customWidth="1"/>
    <col min="5380" max="5380" width="6.5703125" customWidth="1"/>
    <col min="5381" max="5381" width="6" customWidth="1"/>
    <col min="5382" max="5382" width="10.28515625" customWidth="1"/>
    <col min="5383" max="5383" width="12.140625" customWidth="1"/>
    <col min="5384" max="5384" width="13.140625" customWidth="1"/>
    <col min="5385" max="5385" width="12.85546875" customWidth="1"/>
    <col min="5386" max="5386" width="11.5703125" bestFit="1" customWidth="1"/>
    <col min="5387" max="5387" width="7.140625" customWidth="1"/>
    <col min="5633" max="5633" width="4.7109375" customWidth="1"/>
    <col min="5634" max="5634" width="7.5703125" customWidth="1"/>
    <col min="5635" max="5635" width="35.85546875" customWidth="1"/>
    <col min="5636" max="5636" width="6.5703125" customWidth="1"/>
    <col min="5637" max="5637" width="6" customWidth="1"/>
    <col min="5638" max="5638" width="10.28515625" customWidth="1"/>
    <col min="5639" max="5639" width="12.140625" customWidth="1"/>
    <col min="5640" max="5640" width="13.140625" customWidth="1"/>
    <col min="5641" max="5641" width="12.85546875" customWidth="1"/>
    <col min="5642" max="5642" width="11.5703125" bestFit="1" customWidth="1"/>
    <col min="5643" max="5643" width="7.140625" customWidth="1"/>
    <col min="5889" max="5889" width="4.7109375" customWidth="1"/>
    <col min="5890" max="5890" width="7.5703125" customWidth="1"/>
    <col min="5891" max="5891" width="35.85546875" customWidth="1"/>
    <col min="5892" max="5892" width="6.5703125" customWidth="1"/>
    <col min="5893" max="5893" width="6" customWidth="1"/>
    <col min="5894" max="5894" width="10.28515625" customWidth="1"/>
    <col min="5895" max="5895" width="12.140625" customWidth="1"/>
    <col min="5896" max="5896" width="13.140625" customWidth="1"/>
    <col min="5897" max="5897" width="12.85546875" customWidth="1"/>
    <col min="5898" max="5898" width="11.5703125" bestFit="1" customWidth="1"/>
    <col min="5899" max="5899" width="7.140625" customWidth="1"/>
    <col min="6145" max="6145" width="4.7109375" customWidth="1"/>
    <col min="6146" max="6146" width="7.5703125" customWidth="1"/>
    <col min="6147" max="6147" width="35.85546875" customWidth="1"/>
    <col min="6148" max="6148" width="6.5703125" customWidth="1"/>
    <col min="6149" max="6149" width="6" customWidth="1"/>
    <col min="6150" max="6150" width="10.28515625" customWidth="1"/>
    <col min="6151" max="6151" width="12.140625" customWidth="1"/>
    <col min="6152" max="6152" width="13.140625" customWidth="1"/>
    <col min="6153" max="6153" width="12.85546875" customWidth="1"/>
    <col min="6154" max="6154" width="11.5703125" bestFit="1" customWidth="1"/>
    <col min="6155" max="6155" width="7.140625" customWidth="1"/>
    <col min="6401" max="6401" width="4.7109375" customWidth="1"/>
    <col min="6402" max="6402" width="7.5703125" customWidth="1"/>
    <col min="6403" max="6403" width="35.85546875" customWidth="1"/>
    <col min="6404" max="6404" width="6.5703125" customWidth="1"/>
    <col min="6405" max="6405" width="6" customWidth="1"/>
    <col min="6406" max="6406" width="10.28515625" customWidth="1"/>
    <col min="6407" max="6407" width="12.140625" customWidth="1"/>
    <col min="6408" max="6408" width="13.140625" customWidth="1"/>
    <col min="6409" max="6409" width="12.85546875" customWidth="1"/>
    <col min="6410" max="6410" width="11.5703125" bestFit="1" customWidth="1"/>
    <col min="6411" max="6411" width="7.140625" customWidth="1"/>
    <col min="6657" max="6657" width="4.7109375" customWidth="1"/>
    <col min="6658" max="6658" width="7.5703125" customWidth="1"/>
    <col min="6659" max="6659" width="35.85546875" customWidth="1"/>
    <col min="6660" max="6660" width="6.5703125" customWidth="1"/>
    <col min="6661" max="6661" width="6" customWidth="1"/>
    <col min="6662" max="6662" width="10.28515625" customWidth="1"/>
    <col min="6663" max="6663" width="12.140625" customWidth="1"/>
    <col min="6664" max="6664" width="13.140625" customWidth="1"/>
    <col min="6665" max="6665" width="12.85546875" customWidth="1"/>
    <col min="6666" max="6666" width="11.5703125" bestFit="1" customWidth="1"/>
    <col min="6667" max="6667" width="7.140625" customWidth="1"/>
    <col min="6913" max="6913" width="4.7109375" customWidth="1"/>
    <col min="6914" max="6914" width="7.5703125" customWidth="1"/>
    <col min="6915" max="6915" width="35.85546875" customWidth="1"/>
    <col min="6916" max="6916" width="6.5703125" customWidth="1"/>
    <col min="6917" max="6917" width="6" customWidth="1"/>
    <col min="6918" max="6918" width="10.28515625" customWidth="1"/>
    <col min="6919" max="6919" width="12.140625" customWidth="1"/>
    <col min="6920" max="6920" width="13.140625" customWidth="1"/>
    <col min="6921" max="6921" width="12.85546875" customWidth="1"/>
    <col min="6922" max="6922" width="11.5703125" bestFit="1" customWidth="1"/>
    <col min="6923" max="6923" width="7.140625" customWidth="1"/>
    <col min="7169" max="7169" width="4.7109375" customWidth="1"/>
    <col min="7170" max="7170" width="7.5703125" customWidth="1"/>
    <col min="7171" max="7171" width="35.85546875" customWidth="1"/>
    <col min="7172" max="7172" width="6.5703125" customWidth="1"/>
    <col min="7173" max="7173" width="6" customWidth="1"/>
    <col min="7174" max="7174" width="10.28515625" customWidth="1"/>
    <col min="7175" max="7175" width="12.140625" customWidth="1"/>
    <col min="7176" max="7176" width="13.140625" customWidth="1"/>
    <col min="7177" max="7177" width="12.85546875" customWidth="1"/>
    <col min="7178" max="7178" width="11.5703125" bestFit="1" customWidth="1"/>
    <col min="7179" max="7179" width="7.140625" customWidth="1"/>
    <col min="7425" max="7425" width="4.7109375" customWidth="1"/>
    <col min="7426" max="7426" width="7.5703125" customWidth="1"/>
    <col min="7427" max="7427" width="35.85546875" customWidth="1"/>
    <col min="7428" max="7428" width="6.5703125" customWidth="1"/>
    <col min="7429" max="7429" width="6" customWidth="1"/>
    <col min="7430" max="7430" width="10.28515625" customWidth="1"/>
    <col min="7431" max="7431" width="12.140625" customWidth="1"/>
    <col min="7432" max="7432" width="13.140625" customWidth="1"/>
    <col min="7433" max="7433" width="12.85546875" customWidth="1"/>
    <col min="7434" max="7434" width="11.5703125" bestFit="1" customWidth="1"/>
    <col min="7435" max="7435" width="7.140625" customWidth="1"/>
    <col min="7681" max="7681" width="4.7109375" customWidth="1"/>
    <col min="7682" max="7682" width="7.5703125" customWidth="1"/>
    <col min="7683" max="7683" width="35.85546875" customWidth="1"/>
    <col min="7684" max="7684" width="6.5703125" customWidth="1"/>
    <col min="7685" max="7685" width="6" customWidth="1"/>
    <col min="7686" max="7686" width="10.28515625" customWidth="1"/>
    <col min="7687" max="7687" width="12.140625" customWidth="1"/>
    <col min="7688" max="7688" width="13.140625" customWidth="1"/>
    <col min="7689" max="7689" width="12.85546875" customWidth="1"/>
    <col min="7690" max="7690" width="11.5703125" bestFit="1" customWidth="1"/>
    <col min="7691" max="7691" width="7.140625" customWidth="1"/>
    <col min="7937" max="7937" width="4.7109375" customWidth="1"/>
    <col min="7938" max="7938" width="7.5703125" customWidth="1"/>
    <col min="7939" max="7939" width="35.85546875" customWidth="1"/>
    <col min="7940" max="7940" width="6.5703125" customWidth="1"/>
    <col min="7941" max="7941" width="6" customWidth="1"/>
    <col min="7942" max="7942" width="10.28515625" customWidth="1"/>
    <col min="7943" max="7943" width="12.140625" customWidth="1"/>
    <col min="7944" max="7944" width="13.140625" customWidth="1"/>
    <col min="7945" max="7945" width="12.85546875" customWidth="1"/>
    <col min="7946" max="7946" width="11.5703125" bestFit="1" customWidth="1"/>
    <col min="7947" max="7947" width="7.140625" customWidth="1"/>
    <col min="8193" max="8193" width="4.7109375" customWidth="1"/>
    <col min="8194" max="8194" width="7.5703125" customWidth="1"/>
    <col min="8195" max="8195" width="35.85546875" customWidth="1"/>
    <col min="8196" max="8196" width="6.5703125" customWidth="1"/>
    <col min="8197" max="8197" width="6" customWidth="1"/>
    <col min="8198" max="8198" width="10.28515625" customWidth="1"/>
    <col min="8199" max="8199" width="12.140625" customWidth="1"/>
    <col min="8200" max="8200" width="13.140625" customWidth="1"/>
    <col min="8201" max="8201" width="12.85546875" customWidth="1"/>
    <col min="8202" max="8202" width="11.5703125" bestFit="1" customWidth="1"/>
    <col min="8203" max="8203" width="7.140625" customWidth="1"/>
    <col min="8449" max="8449" width="4.7109375" customWidth="1"/>
    <col min="8450" max="8450" width="7.5703125" customWidth="1"/>
    <col min="8451" max="8451" width="35.85546875" customWidth="1"/>
    <col min="8452" max="8452" width="6.5703125" customWidth="1"/>
    <col min="8453" max="8453" width="6" customWidth="1"/>
    <col min="8454" max="8454" width="10.28515625" customWidth="1"/>
    <col min="8455" max="8455" width="12.140625" customWidth="1"/>
    <col min="8456" max="8456" width="13.140625" customWidth="1"/>
    <col min="8457" max="8457" width="12.85546875" customWidth="1"/>
    <col min="8458" max="8458" width="11.5703125" bestFit="1" customWidth="1"/>
    <col min="8459" max="8459" width="7.140625" customWidth="1"/>
    <col min="8705" max="8705" width="4.7109375" customWidth="1"/>
    <col min="8706" max="8706" width="7.5703125" customWidth="1"/>
    <col min="8707" max="8707" width="35.85546875" customWidth="1"/>
    <col min="8708" max="8708" width="6.5703125" customWidth="1"/>
    <col min="8709" max="8709" width="6" customWidth="1"/>
    <col min="8710" max="8710" width="10.28515625" customWidth="1"/>
    <col min="8711" max="8711" width="12.140625" customWidth="1"/>
    <col min="8712" max="8712" width="13.140625" customWidth="1"/>
    <col min="8713" max="8713" width="12.85546875" customWidth="1"/>
    <col min="8714" max="8714" width="11.5703125" bestFit="1" customWidth="1"/>
    <col min="8715" max="8715" width="7.140625" customWidth="1"/>
    <col min="8961" max="8961" width="4.7109375" customWidth="1"/>
    <col min="8962" max="8962" width="7.5703125" customWidth="1"/>
    <col min="8963" max="8963" width="35.85546875" customWidth="1"/>
    <col min="8964" max="8964" width="6.5703125" customWidth="1"/>
    <col min="8965" max="8965" width="6" customWidth="1"/>
    <col min="8966" max="8966" width="10.28515625" customWidth="1"/>
    <col min="8967" max="8967" width="12.140625" customWidth="1"/>
    <col min="8968" max="8968" width="13.140625" customWidth="1"/>
    <col min="8969" max="8969" width="12.85546875" customWidth="1"/>
    <col min="8970" max="8970" width="11.5703125" bestFit="1" customWidth="1"/>
    <col min="8971" max="8971" width="7.140625" customWidth="1"/>
    <col min="9217" max="9217" width="4.7109375" customWidth="1"/>
    <col min="9218" max="9218" width="7.5703125" customWidth="1"/>
    <col min="9219" max="9219" width="35.85546875" customWidth="1"/>
    <col min="9220" max="9220" width="6.5703125" customWidth="1"/>
    <col min="9221" max="9221" width="6" customWidth="1"/>
    <col min="9222" max="9222" width="10.28515625" customWidth="1"/>
    <col min="9223" max="9223" width="12.140625" customWidth="1"/>
    <col min="9224" max="9224" width="13.140625" customWidth="1"/>
    <col min="9225" max="9225" width="12.85546875" customWidth="1"/>
    <col min="9226" max="9226" width="11.5703125" bestFit="1" customWidth="1"/>
    <col min="9227" max="9227" width="7.140625" customWidth="1"/>
    <col min="9473" max="9473" width="4.7109375" customWidth="1"/>
    <col min="9474" max="9474" width="7.5703125" customWidth="1"/>
    <col min="9475" max="9475" width="35.85546875" customWidth="1"/>
    <col min="9476" max="9476" width="6.5703125" customWidth="1"/>
    <col min="9477" max="9477" width="6" customWidth="1"/>
    <col min="9478" max="9478" width="10.28515625" customWidth="1"/>
    <col min="9479" max="9479" width="12.140625" customWidth="1"/>
    <col min="9480" max="9480" width="13.140625" customWidth="1"/>
    <col min="9481" max="9481" width="12.85546875" customWidth="1"/>
    <col min="9482" max="9482" width="11.5703125" bestFit="1" customWidth="1"/>
    <col min="9483" max="9483" width="7.140625" customWidth="1"/>
    <col min="9729" max="9729" width="4.7109375" customWidth="1"/>
    <col min="9730" max="9730" width="7.5703125" customWidth="1"/>
    <col min="9731" max="9731" width="35.85546875" customWidth="1"/>
    <col min="9732" max="9732" width="6.5703125" customWidth="1"/>
    <col min="9733" max="9733" width="6" customWidth="1"/>
    <col min="9734" max="9734" width="10.28515625" customWidth="1"/>
    <col min="9735" max="9735" width="12.140625" customWidth="1"/>
    <col min="9736" max="9736" width="13.140625" customWidth="1"/>
    <col min="9737" max="9737" width="12.85546875" customWidth="1"/>
    <col min="9738" max="9738" width="11.5703125" bestFit="1" customWidth="1"/>
    <col min="9739" max="9739" width="7.140625" customWidth="1"/>
    <col min="9985" max="9985" width="4.7109375" customWidth="1"/>
    <col min="9986" max="9986" width="7.5703125" customWidth="1"/>
    <col min="9987" max="9987" width="35.85546875" customWidth="1"/>
    <col min="9988" max="9988" width="6.5703125" customWidth="1"/>
    <col min="9989" max="9989" width="6" customWidth="1"/>
    <col min="9990" max="9990" width="10.28515625" customWidth="1"/>
    <col min="9991" max="9991" width="12.140625" customWidth="1"/>
    <col min="9992" max="9992" width="13.140625" customWidth="1"/>
    <col min="9993" max="9993" width="12.85546875" customWidth="1"/>
    <col min="9994" max="9994" width="11.5703125" bestFit="1" customWidth="1"/>
    <col min="9995" max="9995" width="7.140625" customWidth="1"/>
    <col min="10241" max="10241" width="4.7109375" customWidth="1"/>
    <col min="10242" max="10242" width="7.5703125" customWidth="1"/>
    <col min="10243" max="10243" width="35.85546875" customWidth="1"/>
    <col min="10244" max="10244" width="6.5703125" customWidth="1"/>
    <col min="10245" max="10245" width="6" customWidth="1"/>
    <col min="10246" max="10246" width="10.28515625" customWidth="1"/>
    <col min="10247" max="10247" width="12.140625" customWidth="1"/>
    <col min="10248" max="10248" width="13.140625" customWidth="1"/>
    <col min="10249" max="10249" width="12.85546875" customWidth="1"/>
    <col min="10250" max="10250" width="11.5703125" bestFit="1" customWidth="1"/>
    <col min="10251" max="10251" width="7.140625" customWidth="1"/>
    <col min="10497" max="10497" width="4.7109375" customWidth="1"/>
    <col min="10498" max="10498" width="7.5703125" customWidth="1"/>
    <col min="10499" max="10499" width="35.85546875" customWidth="1"/>
    <col min="10500" max="10500" width="6.5703125" customWidth="1"/>
    <col min="10501" max="10501" width="6" customWidth="1"/>
    <col min="10502" max="10502" width="10.28515625" customWidth="1"/>
    <col min="10503" max="10503" width="12.140625" customWidth="1"/>
    <col min="10504" max="10504" width="13.140625" customWidth="1"/>
    <col min="10505" max="10505" width="12.85546875" customWidth="1"/>
    <col min="10506" max="10506" width="11.5703125" bestFit="1" customWidth="1"/>
    <col min="10507" max="10507" width="7.140625" customWidth="1"/>
    <col min="10753" max="10753" width="4.7109375" customWidth="1"/>
    <col min="10754" max="10754" width="7.5703125" customWidth="1"/>
    <col min="10755" max="10755" width="35.85546875" customWidth="1"/>
    <col min="10756" max="10756" width="6.5703125" customWidth="1"/>
    <col min="10757" max="10757" width="6" customWidth="1"/>
    <col min="10758" max="10758" width="10.28515625" customWidth="1"/>
    <col min="10759" max="10759" width="12.140625" customWidth="1"/>
    <col min="10760" max="10760" width="13.140625" customWidth="1"/>
    <col min="10761" max="10761" width="12.85546875" customWidth="1"/>
    <col min="10762" max="10762" width="11.5703125" bestFit="1" customWidth="1"/>
    <col min="10763" max="10763" width="7.140625" customWidth="1"/>
    <col min="11009" max="11009" width="4.7109375" customWidth="1"/>
    <col min="11010" max="11010" width="7.5703125" customWidth="1"/>
    <col min="11011" max="11011" width="35.85546875" customWidth="1"/>
    <col min="11012" max="11012" width="6.5703125" customWidth="1"/>
    <col min="11013" max="11013" width="6" customWidth="1"/>
    <col min="11014" max="11014" width="10.28515625" customWidth="1"/>
    <col min="11015" max="11015" width="12.140625" customWidth="1"/>
    <col min="11016" max="11016" width="13.140625" customWidth="1"/>
    <col min="11017" max="11017" width="12.85546875" customWidth="1"/>
    <col min="11018" max="11018" width="11.5703125" bestFit="1" customWidth="1"/>
    <col min="11019" max="11019" width="7.140625" customWidth="1"/>
    <col min="11265" max="11265" width="4.7109375" customWidth="1"/>
    <col min="11266" max="11266" width="7.5703125" customWidth="1"/>
    <col min="11267" max="11267" width="35.85546875" customWidth="1"/>
    <col min="11268" max="11268" width="6.5703125" customWidth="1"/>
    <col min="11269" max="11269" width="6" customWidth="1"/>
    <col min="11270" max="11270" width="10.28515625" customWidth="1"/>
    <col min="11271" max="11271" width="12.140625" customWidth="1"/>
    <col min="11272" max="11272" width="13.140625" customWidth="1"/>
    <col min="11273" max="11273" width="12.85546875" customWidth="1"/>
    <col min="11274" max="11274" width="11.5703125" bestFit="1" customWidth="1"/>
    <col min="11275" max="11275" width="7.140625" customWidth="1"/>
    <col min="11521" max="11521" width="4.7109375" customWidth="1"/>
    <col min="11522" max="11522" width="7.5703125" customWidth="1"/>
    <col min="11523" max="11523" width="35.85546875" customWidth="1"/>
    <col min="11524" max="11524" width="6.5703125" customWidth="1"/>
    <col min="11525" max="11525" width="6" customWidth="1"/>
    <col min="11526" max="11526" width="10.28515625" customWidth="1"/>
    <col min="11527" max="11527" width="12.140625" customWidth="1"/>
    <col min="11528" max="11528" width="13.140625" customWidth="1"/>
    <col min="11529" max="11529" width="12.85546875" customWidth="1"/>
    <col min="11530" max="11530" width="11.5703125" bestFit="1" customWidth="1"/>
    <col min="11531" max="11531" width="7.140625" customWidth="1"/>
    <col min="11777" max="11777" width="4.7109375" customWidth="1"/>
    <col min="11778" max="11778" width="7.5703125" customWidth="1"/>
    <col min="11779" max="11779" width="35.85546875" customWidth="1"/>
    <col min="11780" max="11780" width="6.5703125" customWidth="1"/>
    <col min="11781" max="11781" width="6" customWidth="1"/>
    <col min="11782" max="11782" width="10.28515625" customWidth="1"/>
    <col min="11783" max="11783" width="12.140625" customWidth="1"/>
    <col min="11784" max="11784" width="13.140625" customWidth="1"/>
    <col min="11785" max="11785" width="12.85546875" customWidth="1"/>
    <col min="11786" max="11786" width="11.5703125" bestFit="1" customWidth="1"/>
    <col min="11787" max="11787" width="7.140625" customWidth="1"/>
    <col min="12033" max="12033" width="4.7109375" customWidth="1"/>
    <col min="12034" max="12034" width="7.5703125" customWidth="1"/>
    <col min="12035" max="12035" width="35.85546875" customWidth="1"/>
    <col min="12036" max="12036" width="6.5703125" customWidth="1"/>
    <col min="12037" max="12037" width="6" customWidth="1"/>
    <col min="12038" max="12038" width="10.28515625" customWidth="1"/>
    <col min="12039" max="12039" width="12.140625" customWidth="1"/>
    <col min="12040" max="12040" width="13.140625" customWidth="1"/>
    <col min="12041" max="12041" width="12.85546875" customWidth="1"/>
    <col min="12042" max="12042" width="11.5703125" bestFit="1" customWidth="1"/>
    <col min="12043" max="12043" width="7.140625" customWidth="1"/>
    <col min="12289" max="12289" width="4.7109375" customWidth="1"/>
    <col min="12290" max="12290" width="7.5703125" customWidth="1"/>
    <col min="12291" max="12291" width="35.85546875" customWidth="1"/>
    <col min="12292" max="12292" width="6.5703125" customWidth="1"/>
    <col min="12293" max="12293" width="6" customWidth="1"/>
    <col min="12294" max="12294" width="10.28515625" customWidth="1"/>
    <col min="12295" max="12295" width="12.140625" customWidth="1"/>
    <col min="12296" max="12296" width="13.140625" customWidth="1"/>
    <col min="12297" max="12297" width="12.85546875" customWidth="1"/>
    <col min="12298" max="12298" width="11.5703125" bestFit="1" customWidth="1"/>
    <col min="12299" max="12299" width="7.140625" customWidth="1"/>
    <col min="12545" max="12545" width="4.7109375" customWidth="1"/>
    <col min="12546" max="12546" width="7.5703125" customWidth="1"/>
    <col min="12547" max="12547" width="35.85546875" customWidth="1"/>
    <col min="12548" max="12548" width="6.5703125" customWidth="1"/>
    <col min="12549" max="12549" width="6" customWidth="1"/>
    <col min="12550" max="12550" width="10.28515625" customWidth="1"/>
    <col min="12551" max="12551" width="12.140625" customWidth="1"/>
    <col min="12552" max="12552" width="13.140625" customWidth="1"/>
    <col min="12553" max="12553" width="12.85546875" customWidth="1"/>
    <col min="12554" max="12554" width="11.5703125" bestFit="1" customWidth="1"/>
    <col min="12555" max="12555" width="7.140625" customWidth="1"/>
    <col min="12801" max="12801" width="4.7109375" customWidth="1"/>
    <col min="12802" max="12802" width="7.5703125" customWidth="1"/>
    <col min="12803" max="12803" width="35.85546875" customWidth="1"/>
    <col min="12804" max="12804" width="6.5703125" customWidth="1"/>
    <col min="12805" max="12805" width="6" customWidth="1"/>
    <col min="12806" max="12806" width="10.28515625" customWidth="1"/>
    <col min="12807" max="12807" width="12.140625" customWidth="1"/>
    <col min="12808" max="12808" width="13.140625" customWidth="1"/>
    <col min="12809" max="12809" width="12.85546875" customWidth="1"/>
    <col min="12810" max="12810" width="11.5703125" bestFit="1" customWidth="1"/>
    <col min="12811" max="12811" width="7.140625" customWidth="1"/>
    <col min="13057" max="13057" width="4.7109375" customWidth="1"/>
    <col min="13058" max="13058" width="7.5703125" customWidth="1"/>
    <col min="13059" max="13059" width="35.85546875" customWidth="1"/>
    <col min="13060" max="13060" width="6.5703125" customWidth="1"/>
    <col min="13061" max="13061" width="6" customWidth="1"/>
    <col min="13062" max="13062" width="10.28515625" customWidth="1"/>
    <col min="13063" max="13063" width="12.140625" customWidth="1"/>
    <col min="13064" max="13064" width="13.140625" customWidth="1"/>
    <col min="13065" max="13065" width="12.85546875" customWidth="1"/>
    <col min="13066" max="13066" width="11.5703125" bestFit="1" customWidth="1"/>
    <col min="13067" max="13067" width="7.140625" customWidth="1"/>
    <col min="13313" max="13313" width="4.7109375" customWidth="1"/>
    <col min="13314" max="13314" width="7.5703125" customWidth="1"/>
    <col min="13315" max="13315" width="35.85546875" customWidth="1"/>
    <col min="13316" max="13316" width="6.5703125" customWidth="1"/>
    <col min="13317" max="13317" width="6" customWidth="1"/>
    <col min="13318" max="13318" width="10.28515625" customWidth="1"/>
    <col min="13319" max="13319" width="12.140625" customWidth="1"/>
    <col min="13320" max="13320" width="13.140625" customWidth="1"/>
    <col min="13321" max="13321" width="12.85546875" customWidth="1"/>
    <col min="13322" max="13322" width="11.5703125" bestFit="1" customWidth="1"/>
    <col min="13323" max="13323" width="7.140625" customWidth="1"/>
    <col min="13569" max="13569" width="4.7109375" customWidth="1"/>
    <col min="13570" max="13570" width="7.5703125" customWidth="1"/>
    <col min="13571" max="13571" width="35.85546875" customWidth="1"/>
    <col min="13572" max="13572" width="6.5703125" customWidth="1"/>
    <col min="13573" max="13573" width="6" customWidth="1"/>
    <col min="13574" max="13574" width="10.28515625" customWidth="1"/>
    <col min="13575" max="13575" width="12.140625" customWidth="1"/>
    <col min="13576" max="13576" width="13.140625" customWidth="1"/>
    <col min="13577" max="13577" width="12.85546875" customWidth="1"/>
    <col min="13578" max="13578" width="11.5703125" bestFit="1" customWidth="1"/>
    <col min="13579" max="13579" width="7.140625" customWidth="1"/>
    <col min="13825" max="13825" width="4.7109375" customWidth="1"/>
    <col min="13826" max="13826" width="7.5703125" customWidth="1"/>
    <col min="13827" max="13827" width="35.85546875" customWidth="1"/>
    <col min="13828" max="13828" width="6.5703125" customWidth="1"/>
    <col min="13829" max="13829" width="6" customWidth="1"/>
    <col min="13830" max="13830" width="10.28515625" customWidth="1"/>
    <col min="13831" max="13831" width="12.140625" customWidth="1"/>
    <col min="13832" max="13832" width="13.140625" customWidth="1"/>
    <col min="13833" max="13833" width="12.85546875" customWidth="1"/>
    <col min="13834" max="13834" width="11.5703125" bestFit="1" customWidth="1"/>
    <col min="13835" max="13835" width="7.140625" customWidth="1"/>
    <col min="14081" max="14081" width="4.7109375" customWidth="1"/>
    <col min="14082" max="14082" width="7.5703125" customWidth="1"/>
    <col min="14083" max="14083" width="35.85546875" customWidth="1"/>
    <col min="14084" max="14084" width="6.5703125" customWidth="1"/>
    <col min="14085" max="14085" width="6" customWidth="1"/>
    <col min="14086" max="14086" width="10.28515625" customWidth="1"/>
    <col min="14087" max="14087" width="12.140625" customWidth="1"/>
    <col min="14088" max="14088" width="13.140625" customWidth="1"/>
    <col min="14089" max="14089" width="12.85546875" customWidth="1"/>
    <col min="14090" max="14090" width="11.5703125" bestFit="1" customWidth="1"/>
    <col min="14091" max="14091" width="7.140625" customWidth="1"/>
    <col min="14337" max="14337" width="4.7109375" customWidth="1"/>
    <col min="14338" max="14338" width="7.5703125" customWidth="1"/>
    <col min="14339" max="14339" width="35.85546875" customWidth="1"/>
    <col min="14340" max="14340" width="6.5703125" customWidth="1"/>
    <col min="14341" max="14341" width="6" customWidth="1"/>
    <col min="14342" max="14342" width="10.28515625" customWidth="1"/>
    <col min="14343" max="14343" width="12.140625" customWidth="1"/>
    <col min="14344" max="14344" width="13.140625" customWidth="1"/>
    <col min="14345" max="14345" width="12.85546875" customWidth="1"/>
    <col min="14346" max="14346" width="11.5703125" bestFit="1" customWidth="1"/>
    <col min="14347" max="14347" width="7.140625" customWidth="1"/>
    <col min="14593" max="14593" width="4.7109375" customWidth="1"/>
    <col min="14594" max="14594" width="7.5703125" customWidth="1"/>
    <col min="14595" max="14595" width="35.85546875" customWidth="1"/>
    <col min="14596" max="14596" width="6.5703125" customWidth="1"/>
    <col min="14597" max="14597" width="6" customWidth="1"/>
    <col min="14598" max="14598" width="10.28515625" customWidth="1"/>
    <col min="14599" max="14599" width="12.140625" customWidth="1"/>
    <col min="14600" max="14600" width="13.140625" customWidth="1"/>
    <col min="14601" max="14601" width="12.85546875" customWidth="1"/>
    <col min="14602" max="14602" width="11.5703125" bestFit="1" customWidth="1"/>
    <col min="14603" max="14603" width="7.140625" customWidth="1"/>
    <col min="14849" max="14849" width="4.7109375" customWidth="1"/>
    <col min="14850" max="14850" width="7.5703125" customWidth="1"/>
    <col min="14851" max="14851" width="35.85546875" customWidth="1"/>
    <col min="14852" max="14852" width="6.5703125" customWidth="1"/>
    <col min="14853" max="14853" width="6" customWidth="1"/>
    <col min="14854" max="14854" width="10.28515625" customWidth="1"/>
    <col min="14855" max="14855" width="12.140625" customWidth="1"/>
    <col min="14856" max="14856" width="13.140625" customWidth="1"/>
    <col min="14857" max="14857" width="12.85546875" customWidth="1"/>
    <col min="14858" max="14858" width="11.5703125" bestFit="1" customWidth="1"/>
    <col min="14859" max="14859" width="7.140625" customWidth="1"/>
    <col min="15105" max="15105" width="4.7109375" customWidth="1"/>
    <col min="15106" max="15106" width="7.5703125" customWidth="1"/>
    <col min="15107" max="15107" width="35.85546875" customWidth="1"/>
    <col min="15108" max="15108" width="6.5703125" customWidth="1"/>
    <col min="15109" max="15109" width="6" customWidth="1"/>
    <col min="15110" max="15110" width="10.28515625" customWidth="1"/>
    <col min="15111" max="15111" width="12.140625" customWidth="1"/>
    <col min="15112" max="15112" width="13.140625" customWidth="1"/>
    <col min="15113" max="15113" width="12.85546875" customWidth="1"/>
    <col min="15114" max="15114" width="11.5703125" bestFit="1" customWidth="1"/>
    <col min="15115" max="15115" width="7.140625" customWidth="1"/>
    <col min="15361" max="15361" width="4.7109375" customWidth="1"/>
    <col min="15362" max="15362" width="7.5703125" customWidth="1"/>
    <col min="15363" max="15363" width="35.85546875" customWidth="1"/>
    <col min="15364" max="15364" width="6.5703125" customWidth="1"/>
    <col min="15365" max="15365" width="6" customWidth="1"/>
    <col min="15366" max="15366" width="10.28515625" customWidth="1"/>
    <col min="15367" max="15367" width="12.140625" customWidth="1"/>
    <col min="15368" max="15368" width="13.140625" customWidth="1"/>
    <col min="15369" max="15369" width="12.85546875" customWidth="1"/>
    <col min="15370" max="15370" width="11.5703125" bestFit="1" customWidth="1"/>
    <col min="15371" max="15371" width="7.140625" customWidth="1"/>
    <col min="15617" max="15617" width="4.7109375" customWidth="1"/>
    <col min="15618" max="15618" width="7.5703125" customWidth="1"/>
    <col min="15619" max="15619" width="35.85546875" customWidth="1"/>
    <col min="15620" max="15620" width="6.5703125" customWidth="1"/>
    <col min="15621" max="15621" width="6" customWidth="1"/>
    <col min="15622" max="15622" width="10.28515625" customWidth="1"/>
    <col min="15623" max="15623" width="12.140625" customWidth="1"/>
    <col min="15624" max="15624" width="13.140625" customWidth="1"/>
    <col min="15625" max="15625" width="12.85546875" customWidth="1"/>
    <col min="15626" max="15626" width="11.5703125" bestFit="1" customWidth="1"/>
    <col min="15627" max="15627" width="7.140625" customWidth="1"/>
    <col min="15873" max="15873" width="4.7109375" customWidth="1"/>
    <col min="15874" max="15874" width="7.5703125" customWidth="1"/>
    <col min="15875" max="15875" width="35.85546875" customWidth="1"/>
    <col min="15876" max="15876" width="6.5703125" customWidth="1"/>
    <col min="15877" max="15877" width="6" customWidth="1"/>
    <col min="15878" max="15878" width="10.28515625" customWidth="1"/>
    <col min="15879" max="15879" width="12.140625" customWidth="1"/>
    <col min="15880" max="15880" width="13.140625" customWidth="1"/>
    <col min="15881" max="15881" width="12.85546875" customWidth="1"/>
    <col min="15882" max="15882" width="11.5703125" bestFit="1" customWidth="1"/>
    <col min="15883" max="15883" width="7.140625" customWidth="1"/>
    <col min="16129" max="16129" width="4.7109375" customWidth="1"/>
    <col min="16130" max="16130" width="7.5703125" customWidth="1"/>
    <col min="16131" max="16131" width="35.85546875" customWidth="1"/>
    <col min="16132" max="16132" width="6.5703125" customWidth="1"/>
    <col min="16133" max="16133" width="6" customWidth="1"/>
    <col min="16134" max="16134" width="10.28515625" customWidth="1"/>
    <col min="16135" max="16135" width="12.140625" customWidth="1"/>
    <col min="16136" max="16136" width="13.140625" customWidth="1"/>
    <col min="16137" max="16137" width="12.85546875" customWidth="1"/>
    <col min="16138" max="16138" width="11.5703125" bestFit="1" customWidth="1"/>
    <col min="16139" max="16139" width="7.140625" customWidth="1"/>
  </cols>
  <sheetData>
    <row r="1" spans="1:38">
      <c r="C1" s="21" t="s">
        <v>434</v>
      </c>
      <c r="D1" s="22"/>
      <c r="E1" s="22"/>
      <c r="F1" s="23"/>
      <c r="G1" s="22"/>
      <c r="H1" s="23"/>
      <c r="I1" s="24"/>
      <c r="J1" s="24"/>
      <c r="K1" s="25"/>
    </row>
    <row r="3" spans="1:38">
      <c r="A3" s="27"/>
      <c r="B3" s="27"/>
      <c r="C3" s="28"/>
      <c r="D3" s="22"/>
      <c r="E3" s="29" t="s">
        <v>435</v>
      </c>
      <c r="F3" s="23"/>
      <c r="G3" s="22"/>
      <c r="H3" s="23"/>
      <c r="I3" s="24"/>
      <c r="J3" s="24"/>
      <c r="K3" s="25"/>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5" spans="1:38">
      <c r="C5" s="28"/>
      <c r="D5" s="22"/>
      <c r="E5" s="22" t="s">
        <v>436</v>
      </c>
      <c r="F5" s="23"/>
      <c r="G5" s="22"/>
      <c r="H5" s="30"/>
    </row>
    <row r="6" spans="1:38" ht="63.75">
      <c r="C6" s="31" t="s">
        <v>437</v>
      </c>
      <c r="D6" s="32" t="s">
        <v>438</v>
      </c>
      <c r="E6" s="33" t="s">
        <v>439</v>
      </c>
      <c r="F6" s="34" t="s">
        <v>440</v>
      </c>
      <c r="G6" s="32" t="s">
        <v>441</v>
      </c>
      <c r="H6" s="34" t="s">
        <v>442</v>
      </c>
    </row>
    <row r="8" spans="1:38">
      <c r="C8" s="35" t="s">
        <v>443</v>
      </c>
      <c r="D8" s="36">
        <v>2</v>
      </c>
      <c r="E8" s="36">
        <v>1</v>
      </c>
      <c r="F8" s="37">
        <v>21.4</v>
      </c>
      <c r="G8" s="36">
        <v>8</v>
      </c>
      <c r="H8" s="38">
        <v>342.4</v>
      </c>
    </row>
    <row r="9" spans="1:38">
      <c r="C9" s="35" t="s">
        <v>444</v>
      </c>
      <c r="D9" s="36">
        <v>3</v>
      </c>
      <c r="E9" s="36">
        <v>1</v>
      </c>
      <c r="F9" s="37">
        <v>20.010000000000002</v>
      </c>
      <c r="G9" s="36">
        <v>8</v>
      </c>
      <c r="H9" s="38">
        <v>480.24</v>
      </c>
    </row>
    <row r="10" spans="1:38">
      <c r="C10" s="35" t="s">
        <v>445</v>
      </c>
      <c r="D10" s="36">
        <v>5</v>
      </c>
      <c r="E10" s="36">
        <v>1</v>
      </c>
      <c r="F10" s="37">
        <v>18.22</v>
      </c>
      <c r="G10" s="36">
        <v>8</v>
      </c>
      <c r="H10" s="38">
        <v>728.8</v>
      </c>
    </row>
    <row r="11" spans="1:38">
      <c r="C11" s="39" t="s">
        <v>408</v>
      </c>
      <c r="D11" s="36">
        <v>10</v>
      </c>
    </row>
    <row r="13" spans="1:38">
      <c r="C13" s="28" t="s">
        <v>446</v>
      </c>
      <c r="D13" s="22"/>
      <c r="E13" s="22"/>
      <c r="F13" s="23"/>
      <c r="G13" s="25"/>
      <c r="H13" s="38">
        <f>H8+H9+H10</f>
        <v>1551.44</v>
      </c>
    </row>
    <row r="15" spans="1:38" ht="15">
      <c r="A15" s="40"/>
      <c r="B15" s="41"/>
      <c r="C15" s="24"/>
      <c r="D15" s="42" t="s">
        <v>447</v>
      </c>
      <c r="E15" s="43"/>
      <c r="F15" s="23"/>
      <c r="G15" s="22"/>
      <c r="H15" s="44"/>
      <c r="I15" s="24"/>
      <c r="J15" s="24"/>
      <c r="K15" s="25"/>
    </row>
    <row r="16" spans="1:38" ht="15">
      <c r="E16" s="45"/>
      <c r="F16" s="46"/>
      <c r="G16" s="45"/>
      <c r="H16" s="47"/>
      <c r="I16" s="12"/>
      <c r="J16" s="12"/>
      <c r="K16" s="45"/>
    </row>
    <row r="17" spans="1:11" ht="48">
      <c r="A17" s="48" t="s">
        <v>448</v>
      </c>
      <c r="B17" s="49" t="s">
        <v>3</v>
      </c>
      <c r="C17" s="50" t="s">
        <v>4</v>
      </c>
      <c r="D17" s="50" t="s">
        <v>6</v>
      </c>
      <c r="E17" s="51" t="s">
        <v>7</v>
      </c>
      <c r="F17" s="52" t="s">
        <v>8</v>
      </c>
      <c r="G17" s="50" t="s">
        <v>9</v>
      </c>
      <c r="H17" s="53" t="s">
        <v>449</v>
      </c>
      <c r="I17" s="51" t="s">
        <v>450</v>
      </c>
      <c r="J17" s="51" t="s">
        <v>451</v>
      </c>
      <c r="K17" s="51" t="s">
        <v>452</v>
      </c>
    </row>
    <row r="18" spans="1:11" s="63" customFormat="1" ht="36" customHeight="1">
      <c r="A18" s="54" t="s">
        <v>11</v>
      </c>
      <c r="B18" s="55" t="s">
        <v>12</v>
      </c>
      <c r="C18" s="56" t="s">
        <v>453</v>
      </c>
      <c r="D18" s="57" t="s">
        <v>454</v>
      </c>
      <c r="E18" s="58">
        <v>438</v>
      </c>
      <c r="F18" s="59">
        <v>24.6</v>
      </c>
      <c r="G18" s="59">
        <f>E18*F18</f>
        <v>10774.800000000001</v>
      </c>
      <c r="H18" s="60">
        <v>0.51</v>
      </c>
      <c r="I18" s="61">
        <f>G18*H18</f>
        <v>5495.148000000001</v>
      </c>
      <c r="J18" s="62">
        <f>H13</f>
        <v>1551.44</v>
      </c>
      <c r="K18" s="58">
        <v>3.25</v>
      </c>
    </row>
    <row r="19" spans="1:11" ht="36" customHeight="1">
      <c r="A19" s="64" t="s">
        <v>20</v>
      </c>
      <c r="B19" s="65" t="s">
        <v>12</v>
      </c>
      <c r="C19" s="66" t="s">
        <v>453</v>
      </c>
      <c r="D19" s="67" t="s">
        <v>454</v>
      </c>
      <c r="E19" s="68">
        <v>15</v>
      </c>
      <c r="F19" s="59">
        <v>28.3</v>
      </c>
      <c r="G19" s="69">
        <f>E19*F19</f>
        <v>424.5</v>
      </c>
      <c r="H19" s="60">
        <v>0.49</v>
      </c>
      <c r="I19" s="70">
        <f>G19*H19</f>
        <v>208.005</v>
      </c>
      <c r="J19" s="71">
        <f>J18</f>
        <v>1551.44</v>
      </c>
      <c r="K19" s="68">
        <v>7.0000000000000007E-2</v>
      </c>
    </row>
    <row r="20" spans="1:11" ht="36">
      <c r="A20" s="64" t="s">
        <v>26</v>
      </c>
      <c r="B20" s="65" t="s">
        <v>27</v>
      </c>
      <c r="C20" s="66" t="s">
        <v>455</v>
      </c>
      <c r="D20" s="67" t="s">
        <v>454</v>
      </c>
      <c r="E20" s="36">
        <v>106</v>
      </c>
      <c r="F20" s="59">
        <v>40.700000000000003</v>
      </c>
      <c r="G20" s="69">
        <f>E20*F20</f>
        <v>4314.2000000000007</v>
      </c>
      <c r="H20" s="60">
        <v>0.38</v>
      </c>
      <c r="I20" s="70">
        <f>G20*H20</f>
        <v>1639.3960000000002</v>
      </c>
      <c r="J20" s="72">
        <f>J18</f>
        <v>1551.44</v>
      </c>
      <c r="K20" s="36">
        <v>0.97</v>
      </c>
    </row>
    <row r="21" spans="1:11" ht="36">
      <c r="A21" s="64" t="s">
        <v>33</v>
      </c>
      <c r="B21" s="65" t="s">
        <v>34</v>
      </c>
      <c r="C21" s="66" t="s">
        <v>456</v>
      </c>
      <c r="D21" s="67" t="s">
        <v>454</v>
      </c>
      <c r="E21" s="36">
        <v>2</v>
      </c>
      <c r="F21" s="59">
        <v>12.2</v>
      </c>
      <c r="G21" s="69">
        <f t="shared" ref="G21:G83" si="0">E21*F21</f>
        <v>24.4</v>
      </c>
      <c r="H21" s="60">
        <v>0.35</v>
      </c>
      <c r="I21" s="70">
        <f t="shared" ref="I21:I83" si="1">G21*H21</f>
        <v>8.5399999999999991</v>
      </c>
      <c r="J21" s="72">
        <f>J20</f>
        <v>1551.44</v>
      </c>
      <c r="K21" s="36">
        <v>0.01</v>
      </c>
    </row>
    <row r="22" spans="1:11" ht="36" customHeight="1">
      <c r="A22" s="64" t="s">
        <v>39</v>
      </c>
      <c r="B22" s="65" t="s">
        <v>40</v>
      </c>
      <c r="C22" s="66" t="s">
        <v>457</v>
      </c>
      <c r="D22" s="67" t="s">
        <v>454</v>
      </c>
      <c r="E22" s="36">
        <v>187</v>
      </c>
      <c r="F22" s="59">
        <v>46.3</v>
      </c>
      <c r="G22" s="69">
        <f t="shared" si="0"/>
        <v>8658.1</v>
      </c>
      <c r="H22" s="60">
        <v>0.35</v>
      </c>
      <c r="I22" s="61">
        <f t="shared" si="1"/>
        <v>3030.335</v>
      </c>
      <c r="J22" s="72">
        <f>J18</f>
        <v>1551.44</v>
      </c>
      <c r="K22" s="36">
        <v>1.75</v>
      </c>
    </row>
    <row r="23" spans="1:11" s="63" customFormat="1" ht="36" customHeight="1">
      <c r="A23" s="54" t="s">
        <v>46</v>
      </c>
      <c r="B23" s="55" t="s">
        <v>47</v>
      </c>
      <c r="C23" s="56" t="s">
        <v>458</v>
      </c>
      <c r="D23" s="57" t="s">
        <v>459</v>
      </c>
      <c r="E23" s="75">
        <v>180</v>
      </c>
      <c r="F23" s="59">
        <v>5.93</v>
      </c>
      <c r="G23" s="59">
        <f t="shared" si="0"/>
        <v>1067.3999999999999</v>
      </c>
      <c r="H23" s="60">
        <v>0.65</v>
      </c>
      <c r="I23" s="61">
        <f t="shared" si="1"/>
        <v>693.81</v>
      </c>
      <c r="J23" s="74">
        <f>J19</f>
        <v>1551.44</v>
      </c>
      <c r="K23" s="75">
        <v>0.42</v>
      </c>
    </row>
    <row r="24" spans="1:11" ht="36" customHeight="1">
      <c r="A24" s="64" t="s">
        <v>53</v>
      </c>
      <c r="B24" s="65" t="s">
        <v>47</v>
      </c>
      <c r="C24" s="66" t="s">
        <v>458</v>
      </c>
      <c r="D24" s="67" t="s">
        <v>459</v>
      </c>
      <c r="E24" s="36">
        <v>1038</v>
      </c>
      <c r="F24" s="59">
        <v>7.37</v>
      </c>
      <c r="G24" s="69">
        <f t="shared" si="0"/>
        <v>7650.06</v>
      </c>
      <c r="H24" s="60">
        <v>0.64</v>
      </c>
      <c r="I24" s="61">
        <f t="shared" si="1"/>
        <v>4896.0384000000004</v>
      </c>
      <c r="J24" s="72">
        <f>J20</f>
        <v>1551.44</v>
      </c>
      <c r="K24" s="36">
        <v>2.89</v>
      </c>
    </row>
    <row r="25" spans="1:11" ht="36" customHeight="1">
      <c r="A25" s="64" t="s">
        <v>60</v>
      </c>
      <c r="B25" s="65" t="s">
        <v>47</v>
      </c>
      <c r="C25" s="66" t="s">
        <v>458</v>
      </c>
      <c r="D25" s="67" t="s">
        <v>459</v>
      </c>
      <c r="E25" s="36">
        <v>80</v>
      </c>
      <c r="F25" s="59">
        <v>9.39</v>
      </c>
      <c r="G25" s="69">
        <f t="shared" si="0"/>
        <v>751.2</v>
      </c>
      <c r="H25" s="60">
        <v>0.62</v>
      </c>
      <c r="I25" s="61">
        <f t="shared" si="1"/>
        <v>465.74400000000003</v>
      </c>
      <c r="J25" s="72">
        <f>J18</f>
        <v>1551.44</v>
      </c>
      <c r="K25" s="36">
        <v>0.28000000000000003</v>
      </c>
    </row>
    <row r="26" spans="1:11" ht="36" customHeight="1">
      <c r="A26" s="64" t="s">
        <v>65</v>
      </c>
      <c r="B26" s="65" t="s">
        <v>66</v>
      </c>
      <c r="C26" s="66" t="s">
        <v>460</v>
      </c>
      <c r="D26" s="67" t="s">
        <v>459</v>
      </c>
      <c r="E26" s="36">
        <v>12</v>
      </c>
      <c r="F26" s="59">
        <v>9.18</v>
      </c>
      <c r="G26" s="69">
        <f t="shared" si="0"/>
        <v>110.16</v>
      </c>
      <c r="H26" s="60">
        <v>0.44</v>
      </c>
      <c r="I26" s="61">
        <f t="shared" si="1"/>
        <v>48.470399999999998</v>
      </c>
      <c r="J26" s="72">
        <f>J19</f>
        <v>1551.44</v>
      </c>
      <c r="K26" s="36">
        <v>0.03</v>
      </c>
    </row>
    <row r="27" spans="1:11" ht="36" customHeight="1">
      <c r="A27" s="64" t="s">
        <v>72</v>
      </c>
      <c r="B27" s="65" t="s">
        <v>66</v>
      </c>
      <c r="C27" s="66" t="s">
        <v>460</v>
      </c>
      <c r="D27" s="67" t="s">
        <v>459</v>
      </c>
      <c r="E27" s="36">
        <v>70</v>
      </c>
      <c r="F27" s="59">
        <v>12.5</v>
      </c>
      <c r="G27" s="69">
        <f t="shared" si="0"/>
        <v>875</v>
      </c>
      <c r="H27" s="60">
        <v>0.39</v>
      </c>
      <c r="I27" s="61">
        <f t="shared" si="1"/>
        <v>341.25</v>
      </c>
      <c r="J27" s="72">
        <f>J20</f>
        <v>1551.44</v>
      </c>
      <c r="K27" s="36">
        <v>0.2</v>
      </c>
    </row>
    <row r="28" spans="1:11" ht="36" customHeight="1">
      <c r="A28" s="64" t="s">
        <v>74</v>
      </c>
      <c r="B28" s="65" t="s">
        <v>75</v>
      </c>
      <c r="C28" s="66" t="s">
        <v>461</v>
      </c>
      <c r="D28" s="67" t="s">
        <v>459</v>
      </c>
      <c r="E28" s="36">
        <v>3165</v>
      </c>
      <c r="F28" s="59">
        <v>0.84</v>
      </c>
      <c r="G28" s="69">
        <f t="shared" si="0"/>
        <v>2658.6</v>
      </c>
      <c r="H28" s="60">
        <v>0.41</v>
      </c>
      <c r="I28" s="61">
        <f t="shared" si="1"/>
        <v>1090.0259999999998</v>
      </c>
      <c r="J28" s="72">
        <f t="shared" ref="J28:J56" si="2">J27</f>
        <v>1551.44</v>
      </c>
      <c r="K28" s="36">
        <v>0.67</v>
      </c>
    </row>
    <row r="29" spans="1:11" s="63" customFormat="1" ht="36" customHeight="1">
      <c r="A29" s="54" t="s">
        <v>81</v>
      </c>
      <c r="B29" s="55" t="s">
        <v>75</v>
      </c>
      <c r="C29" s="56" t="s">
        <v>461</v>
      </c>
      <c r="D29" s="57" t="s">
        <v>459</v>
      </c>
      <c r="E29" s="75">
        <v>9735</v>
      </c>
      <c r="F29" s="59">
        <v>1.23</v>
      </c>
      <c r="G29" s="59">
        <f t="shared" si="0"/>
        <v>11974.05</v>
      </c>
      <c r="H29" s="60">
        <v>0.43</v>
      </c>
      <c r="I29" s="61">
        <f t="shared" si="1"/>
        <v>5148.8414999999995</v>
      </c>
      <c r="J29" s="74">
        <f t="shared" si="2"/>
        <v>1551.44</v>
      </c>
      <c r="K29" s="75">
        <v>3.15</v>
      </c>
    </row>
    <row r="30" spans="1:11" ht="36" customHeight="1">
      <c r="A30" s="64" t="s">
        <v>85</v>
      </c>
      <c r="B30" s="65" t="s">
        <v>75</v>
      </c>
      <c r="C30" s="66" t="s">
        <v>461</v>
      </c>
      <c r="D30" s="67" t="s">
        <v>459</v>
      </c>
      <c r="E30" s="36">
        <v>7795</v>
      </c>
      <c r="F30" s="59">
        <v>1.7</v>
      </c>
      <c r="G30" s="69">
        <f t="shared" si="0"/>
        <v>13251.5</v>
      </c>
      <c r="H30" s="60">
        <v>0.42</v>
      </c>
      <c r="I30" s="61">
        <f t="shared" si="1"/>
        <v>5565.63</v>
      </c>
      <c r="J30" s="72">
        <f t="shared" si="2"/>
        <v>1551.44</v>
      </c>
      <c r="K30" s="36">
        <v>3.29</v>
      </c>
    </row>
    <row r="31" spans="1:11" ht="36" customHeight="1">
      <c r="A31" s="64" t="s">
        <v>87</v>
      </c>
      <c r="B31" s="65" t="s">
        <v>75</v>
      </c>
      <c r="C31" s="66" t="s">
        <v>461</v>
      </c>
      <c r="D31" s="67" t="s">
        <v>459</v>
      </c>
      <c r="E31" s="36">
        <v>1745</v>
      </c>
      <c r="F31" s="59">
        <v>2.25</v>
      </c>
      <c r="G31" s="69">
        <f t="shared" si="0"/>
        <v>3926.25</v>
      </c>
      <c r="H31" s="60">
        <v>0.4</v>
      </c>
      <c r="I31" s="61">
        <f t="shared" si="1"/>
        <v>1570.5</v>
      </c>
      <c r="J31" s="72">
        <f t="shared" si="2"/>
        <v>1551.44</v>
      </c>
      <c r="K31" s="36">
        <v>0.94</v>
      </c>
    </row>
    <row r="32" spans="1:11" ht="36" customHeight="1">
      <c r="A32" s="64" t="s">
        <v>90</v>
      </c>
      <c r="B32" s="65" t="s">
        <v>91</v>
      </c>
      <c r="C32" s="66" t="s">
        <v>462</v>
      </c>
      <c r="D32" s="67" t="s">
        <v>459</v>
      </c>
      <c r="E32" s="36">
        <v>200</v>
      </c>
      <c r="F32" s="59">
        <v>2.9</v>
      </c>
      <c r="G32" s="69">
        <f t="shared" si="0"/>
        <v>580</v>
      </c>
      <c r="H32" s="60">
        <v>0.31</v>
      </c>
      <c r="I32" s="61">
        <f t="shared" si="1"/>
        <v>179.8</v>
      </c>
      <c r="J32" s="72">
        <f t="shared" si="2"/>
        <v>1551.44</v>
      </c>
      <c r="K32" s="36">
        <v>0.11</v>
      </c>
    </row>
    <row r="33" spans="1:11" ht="36" customHeight="1">
      <c r="A33" s="64" t="s">
        <v>96</v>
      </c>
      <c r="B33" s="65" t="s">
        <v>91</v>
      </c>
      <c r="C33" s="66" t="s">
        <v>462</v>
      </c>
      <c r="D33" s="67" t="s">
        <v>459</v>
      </c>
      <c r="E33" s="36">
        <v>150</v>
      </c>
      <c r="F33" s="59">
        <v>6.28</v>
      </c>
      <c r="G33" s="69">
        <f t="shared" si="0"/>
        <v>942</v>
      </c>
      <c r="H33" s="60">
        <v>0.2</v>
      </c>
      <c r="I33" s="61">
        <f t="shared" si="1"/>
        <v>188.4</v>
      </c>
      <c r="J33" s="72">
        <f t="shared" si="2"/>
        <v>1551.44</v>
      </c>
      <c r="K33" s="36">
        <v>0.11</v>
      </c>
    </row>
    <row r="34" spans="1:11" ht="36" customHeight="1">
      <c r="A34" s="64" t="s">
        <v>100</v>
      </c>
      <c r="B34" s="65" t="s">
        <v>91</v>
      </c>
      <c r="C34" s="66" t="s">
        <v>462</v>
      </c>
      <c r="D34" s="67" t="s">
        <v>459</v>
      </c>
      <c r="E34" s="36">
        <v>400</v>
      </c>
      <c r="F34" s="59">
        <v>8.76</v>
      </c>
      <c r="G34" s="69">
        <f t="shared" si="0"/>
        <v>3504</v>
      </c>
      <c r="H34" s="60">
        <v>0.18</v>
      </c>
      <c r="I34" s="61">
        <f t="shared" si="1"/>
        <v>630.72</v>
      </c>
      <c r="J34" s="72">
        <f t="shared" si="2"/>
        <v>1551.44</v>
      </c>
      <c r="K34" s="36">
        <v>0.39</v>
      </c>
    </row>
    <row r="35" spans="1:11" ht="36" customHeight="1">
      <c r="A35" s="64" t="s">
        <v>108</v>
      </c>
      <c r="B35" s="65" t="s">
        <v>91</v>
      </c>
      <c r="C35" s="66" t="s">
        <v>462</v>
      </c>
      <c r="D35" s="67" t="s">
        <v>459</v>
      </c>
      <c r="E35" s="36">
        <v>270</v>
      </c>
      <c r="F35" s="59">
        <v>11.3</v>
      </c>
      <c r="G35" s="69">
        <f t="shared" si="0"/>
        <v>3051</v>
      </c>
      <c r="H35" s="60">
        <v>0.16</v>
      </c>
      <c r="I35" s="61">
        <f t="shared" si="1"/>
        <v>488.16</v>
      </c>
      <c r="J35" s="72">
        <f t="shared" si="2"/>
        <v>1551.44</v>
      </c>
      <c r="K35" s="36">
        <v>0.28999999999999998</v>
      </c>
    </row>
    <row r="36" spans="1:11" s="63" customFormat="1" ht="36" customHeight="1">
      <c r="A36" s="54" t="s">
        <v>114</v>
      </c>
      <c r="B36" s="55" t="s">
        <v>91</v>
      </c>
      <c r="C36" s="56" t="s">
        <v>462</v>
      </c>
      <c r="D36" s="57" t="s">
        <v>459</v>
      </c>
      <c r="E36" s="75">
        <v>135</v>
      </c>
      <c r="F36" s="59">
        <v>20.2</v>
      </c>
      <c r="G36" s="59">
        <f t="shared" si="0"/>
        <v>2727</v>
      </c>
      <c r="H36" s="60">
        <v>0.13</v>
      </c>
      <c r="I36" s="61">
        <f t="shared" si="1"/>
        <v>354.51</v>
      </c>
      <c r="J36" s="74">
        <f t="shared" si="2"/>
        <v>1551.44</v>
      </c>
      <c r="K36" s="75">
        <v>0.21</v>
      </c>
    </row>
    <row r="37" spans="1:11" s="63" customFormat="1" ht="36" customHeight="1">
      <c r="A37" s="54" t="s">
        <v>118</v>
      </c>
      <c r="B37" s="55" t="s">
        <v>119</v>
      </c>
      <c r="C37" s="56" t="s">
        <v>463</v>
      </c>
      <c r="D37" s="57" t="s">
        <v>454</v>
      </c>
      <c r="E37" s="75">
        <v>2</v>
      </c>
      <c r="F37" s="59">
        <v>127.6</v>
      </c>
      <c r="G37" s="59">
        <f t="shared" si="0"/>
        <v>255.2</v>
      </c>
      <c r="H37" s="60">
        <v>0.1</v>
      </c>
      <c r="I37" s="61">
        <f t="shared" si="1"/>
        <v>25.52</v>
      </c>
      <c r="J37" s="74">
        <f t="shared" si="2"/>
        <v>1551.44</v>
      </c>
      <c r="K37" s="75">
        <v>0.01</v>
      </c>
    </row>
    <row r="38" spans="1:11" s="63" customFormat="1" ht="36" customHeight="1">
      <c r="A38" s="54" t="s">
        <v>123</v>
      </c>
      <c r="B38" s="55" t="s">
        <v>124</v>
      </c>
      <c r="C38" s="56" t="s">
        <v>464</v>
      </c>
      <c r="D38" s="57" t="s">
        <v>454</v>
      </c>
      <c r="E38" s="75">
        <v>3</v>
      </c>
      <c r="F38" s="59">
        <v>101.2</v>
      </c>
      <c r="G38" s="59">
        <f t="shared" si="0"/>
        <v>303.60000000000002</v>
      </c>
      <c r="H38" s="60">
        <v>0.3</v>
      </c>
      <c r="I38" s="61">
        <f t="shared" si="1"/>
        <v>91.08</v>
      </c>
      <c r="J38" s="74">
        <f t="shared" si="2"/>
        <v>1551.44</v>
      </c>
      <c r="K38" s="75">
        <v>0.05</v>
      </c>
    </row>
    <row r="39" spans="1:11" s="63" customFormat="1" ht="36" customHeight="1">
      <c r="A39" s="54" t="s">
        <v>129</v>
      </c>
      <c r="B39" s="55" t="s">
        <v>130</v>
      </c>
      <c r="C39" s="56" t="s">
        <v>465</v>
      </c>
      <c r="D39" s="57" t="s">
        <v>454</v>
      </c>
      <c r="E39" s="75">
        <v>2</v>
      </c>
      <c r="F39" s="59">
        <v>1918.4</v>
      </c>
      <c r="G39" s="59">
        <f t="shared" si="0"/>
        <v>3836.8</v>
      </c>
      <c r="H39" s="60">
        <v>0.5</v>
      </c>
      <c r="I39" s="61">
        <f t="shared" si="1"/>
        <v>1918.4</v>
      </c>
      <c r="J39" s="74">
        <f t="shared" si="2"/>
        <v>1551.44</v>
      </c>
      <c r="K39" s="75">
        <v>1.1200000000000001</v>
      </c>
    </row>
    <row r="40" spans="1:11" ht="36" customHeight="1">
      <c r="A40" s="64" t="s">
        <v>466</v>
      </c>
      <c r="B40" s="65" t="s">
        <v>134</v>
      </c>
      <c r="C40" s="66" t="s">
        <v>467</v>
      </c>
      <c r="D40" s="67" t="s">
        <v>454</v>
      </c>
      <c r="E40" s="76">
        <v>1</v>
      </c>
      <c r="F40" s="59">
        <v>2868.25</v>
      </c>
      <c r="G40" s="69">
        <f>E40*F40</f>
        <v>2868.25</v>
      </c>
      <c r="H40" s="60">
        <v>0.1</v>
      </c>
      <c r="I40" s="61">
        <f>G40*H40</f>
        <v>286.82499999999999</v>
      </c>
      <c r="J40" s="74">
        <f t="shared" si="2"/>
        <v>1551.44</v>
      </c>
      <c r="K40" s="36">
        <v>0.17</v>
      </c>
    </row>
    <row r="41" spans="1:11" s="63" customFormat="1" ht="36" customHeight="1">
      <c r="A41" s="54" t="s">
        <v>139</v>
      </c>
      <c r="B41" s="55" t="s">
        <v>140</v>
      </c>
      <c r="C41" s="56" t="s">
        <v>468</v>
      </c>
      <c r="D41" s="57" t="s">
        <v>454</v>
      </c>
      <c r="E41" s="73">
        <v>1</v>
      </c>
      <c r="F41" s="59">
        <v>109.9</v>
      </c>
      <c r="G41" s="59">
        <f t="shared" si="0"/>
        <v>109.9</v>
      </c>
      <c r="H41" s="60">
        <v>0.08</v>
      </c>
      <c r="I41" s="61">
        <f t="shared" si="1"/>
        <v>8.7919999999999998</v>
      </c>
      <c r="J41" s="74">
        <f t="shared" si="2"/>
        <v>1551.44</v>
      </c>
      <c r="K41" s="75">
        <v>0.01</v>
      </c>
    </row>
    <row r="42" spans="1:11" s="63" customFormat="1" ht="36" customHeight="1">
      <c r="A42" s="54" t="s">
        <v>144</v>
      </c>
      <c r="B42" s="55" t="s">
        <v>140</v>
      </c>
      <c r="C42" s="56" t="s">
        <v>468</v>
      </c>
      <c r="D42" s="57" t="s">
        <v>454</v>
      </c>
      <c r="E42" s="73">
        <v>5</v>
      </c>
      <c r="F42" s="59">
        <v>139.30000000000001</v>
      </c>
      <c r="G42" s="59">
        <f t="shared" si="0"/>
        <v>696.5</v>
      </c>
      <c r="H42" s="60">
        <v>0.09</v>
      </c>
      <c r="I42" s="61">
        <f t="shared" si="1"/>
        <v>62.684999999999995</v>
      </c>
      <c r="J42" s="74">
        <f t="shared" si="2"/>
        <v>1551.44</v>
      </c>
      <c r="K42" s="75">
        <v>0.04</v>
      </c>
    </row>
    <row r="43" spans="1:11" s="63" customFormat="1" ht="36" customHeight="1">
      <c r="A43" s="54" t="s">
        <v>148</v>
      </c>
      <c r="B43" s="55" t="s">
        <v>149</v>
      </c>
      <c r="C43" s="56" t="s">
        <v>469</v>
      </c>
      <c r="D43" s="57" t="s">
        <v>454</v>
      </c>
      <c r="E43" s="73">
        <v>12</v>
      </c>
      <c r="F43" s="59">
        <v>91</v>
      </c>
      <c r="G43" s="59">
        <f t="shared" si="0"/>
        <v>1092</v>
      </c>
      <c r="H43" s="60">
        <v>0.15</v>
      </c>
      <c r="I43" s="61">
        <f t="shared" si="1"/>
        <v>163.79999999999998</v>
      </c>
      <c r="J43" s="74">
        <f t="shared" si="2"/>
        <v>1551.44</v>
      </c>
      <c r="K43" s="75">
        <v>0.1</v>
      </c>
    </row>
    <row r="44" spans="1:11" ht="36" customHeight="1">
      <c r="A44" s="64" t="s">
        <v>153</v>
      </c>
      <c r="B44" s="65" t="s">
        <v>140</v>
      </c>
      <c r="C44" s="66" t="s">
        <v>470</v>
      </c>
      <c r="D44" s="67" t="s">
        <v>454</v>
      </c>
      <c r="E44" s="76">
        <v>1</v>
      </c>
      <c r="F44" s="59">
        <v>160</v>
      </c>
      <c r="G44" s="69">
        <f t="shared" si="0"/>
        <v>160</v>
      </c>
      <c r="H44" s="60">
        <v>0.09</v>
      </c>
      <c r="I44" s="61">
        <f t="shared" si="1"/>
        <v>14.399999999999999</v>
      </c>
      <c r="J44" s="74">
        <f t="shared" si="2"/>
        <v>1551.44</v>
      </c>
      <c r="K44" s="36">
        <v>0.01</v>
      </c>
    </row>
    <row r="45" spans="1:11" s="63" customFormat="1" ht="36" customHeight="1">
      <c r="A45" s="54" t="s">
        <v>156</v>
      </c>
      <c r="B45" s="55" t="s">
        <v>140</v>
      </c>
      <c r="C45" s="56" t="s">
        <v>470</v>
      </c>
      <c r="D45" s="57" t="s">
        <v>454</v>
      </c>
      <c r="E45" s="73">
        <v>4</v>
      </c>
      <c r="F45" s="59">
        <v>229.7</v>
      </c>
      <c r="G45" s="59">
        <f t="shared" si="0"/>
        <v>918.8</v>
      </c>
      <c r="H45" s="60">
        <v>7.0000000000000007E-2</v>
      </c>
      <c r="I45" s="61">
        <f t="shared" si="1"/>
        <v>64.316000000000003</v>
      </c>
      <c r="J45" s="74">
        <f t="shared" si="2"/>
        <v>1551.44</v>
      </c>
      <c r="K45" s="75">
        <v>0.04</v>
      </c>
    </row>
    <row r="46" spans="1:11" ht="36" customHeight="1">
      <c r="A46" s="64" t="s">
        <v>158</v>
      </c>
      <c r="B46" s="65" t="s">
        <v>140</v>
      </c>
      <c r="C46" s="66" t="s">
        <v>470</v>
      </c>
      <c r="D46" s="67" t="s">
        <v>454</v>
      </c>
      <c r="E46" s="76">
        <v>31</v>
      </c>
      <c r="F46" s="59">
        <v>155.69999999999999</v>
      </c>
      <c r="G46" s="69">
        <f t="shared" si="0"/>
        <v>4826.7</v>
      </c>
      <c r="H46" s="60">
        <v>0.1</v>
      </c>
      <c r="I46" s="61">
        <f t="shared" si="1"/>
        <v>482.67</v>
      </c>
      <c r="J46" s="72">
        <f t="shared" si="2"/>
        <v>1551.44</v>
      </c>
      <c r="K46" s="36">
        <v>0.28999999999999998</v>
      </c>
    </row>
    <row r="47" spans="1:11" ht="36" customHeight="1">
      <c r="A47" s="64" t="s">
        <v>161</v>
      </c>
      <c r="B47" s="65" t="s">
        <v>140</v>
      </c>
      <c r="C47" s="66" t="s">
        <v>470</v>
      </c>
      <c r="D47" s="67" t="s">
        <v>454</v>
      </c>
      <c r="E47" s="76">
        <v>53</v>
      </c>
      <c r="F47" s="59">
        <v>249.6</v>
      </c>
      <c r="G47" s="69">
        <f t="shared" si="0"/>
        <v>13228.8</v>
      </c>
      <c r="H47" s="60">
        <v>0.08</v>
      </c>
      <c r="I47" s="61">
        <f t="shared" si="1"/>
        <v>1058.3039999999999</v>
      </c>
      <c r="J47" s="72">
        <f t="shared" si="2"/>
        <v>1551.44</v>
      </c>
      <c r="K47" s="36">
        <v>0.56000000000000005</v>
      </c>
    </row>
    <row r="48" spans="1:11" s="63" customFormat="1" ht="36" customHeight="1">
      <c r="A48" s="54" t="s">
        <v>163</v>
      </c>
      <c r="B48" s="55" t="s">
        <v>164</v>
      </c>
      <c r="C48" s="56" t="s">
        <v>471</v>
      </c>
      <c r="D48" s="57" t="s">
        <v>454</v>
      </c>
      <c r="E48" s="73">
        <v>102</v>
      </c>
      <c r="F48" s="59">
        <v>127.1</v>
      </c>
      <c r="G48" s="59">
        <f t="shared" si="0"/>
        <v>12964.199999999999</v>
      </c>
      <c r="H48" s="60">
        <v>0.06</v>
      </c>
      <c r="I48" s="61">
        <f t="shared" si="1"/>
        <v>777.85199999999986</v>
      </c>
      <c r="J48" s="74">
        <f t="shared" si="2"/>
        <v>1551.44</v>
      </c>
      <c r="K48" s="75">
        <v>0.39</v>
      </c>
    </row>
    <row r="49" spans="1:11" s="63" customFormat="1" ht="36" customHeight="1">
      <c r="A49" s="54" t="s">
        <v>168</v>
      </c>
      <c r="B49" s="55" t="s">
        <v>169</v>
      </c>
      <c r="C49" s="56" t="s">
        <v>472</v>
      </c>
      <c r="D49" s="57" t="s">
        <v>454</v>
      </c>
      <c r="E49" s="73">
        <v>15</v>
      </c>
      <c r="F49" s="59">
        <v>181.3</v>
      </c>
      <c r="G49" s="59">
        <f t="shared" si="0"/>
        <v>2719.5</v>
      </c>
      <c r="H49" s="60">
        <v>0.08</v>
      </c>
      <c r="I49" s="61">
        <f t="shared" si="1"/>
        <v>217.56</v>
      </c>
      <c r="J49" s="74">
        <f t="shared" si="2"/>
        <v>1551.44</v>
      </c>
      <c r="K49" s="75">
        <v>0.13</v>
      </c>
    </row>
    <row r="50" spans="1:11" ht="36" customHeight="1">
      <c r="A50" s="64" t="s">
        <v>175</v>
      </c>
      <c r="B50" s="65" t="s">
        <v>473</v>
      </c>
      <c r="C50" s="66" t="s">
        <v>474</v>
      </c>
      <c r="D50" s="67" t="s">
        <v>454</v>
      </c>
      <c r="E50" s="76">
        <v>1</v>
      </c>
      <c r="F50" s="59">
        <v>4547.3999999999996</v>
      </c>
      <c r="G50" s="69">
        <f t="shared" si="0"/>
        <v>4547.3999999999996</v>
      </c>
      <c r="H50" s="60">
        <v>0.3</v>
      </c>
      <c r="I50" s="61">
        <f t="shared" si="1"/>
        <v>1364.2199999999998</v>
      </c>
      <c r="J50" s="72">
        <f t="shared" si="2"/>
        <v>1551.44</v>
      </c>
      <c r="K50" s="36">
        <v>0.8</v>
      </c>
    </row>
    <row r="51" spans="1:11" ht="36" customHeight="1">
      <c r="A51" s="64" t="s">
        <v>182</v>
      </c>
      <c r="B51" s="65" t="s">
        <v>183</v>
      </c>
      <c r="C51" s="66" t="s">
        <v>475</v>
      </c>
      <c r="D51" s="67" t="s">
        <v>454</v>
      </c>
      <c r="E51" s="76">
        <v>35</v>
      </c>
      <c r="F51" s="59">
        <v>21.8</v>
      </c>
      <c r="G51" s="69">
        <f t="shared" si="0"/>
        <v>763</v>
      </c>
      <c r="H51" s="60">
        <v>0.47</v>
      </c>
      <c r="I51" s="61">
        <f t="shared" si="1"/>
        <v>358.60999999999996</v>
      </c>
      <c r="J51" s="72">
        <f t="shared" si="2"/>
        <v>1551.44</v>
      </c>
      <c r="K51" s="36">
        <v>0.22</v>
      </c>
    </row>
    <row r="52" spans="1:11" ht="36" customHeight="1">
      <c r="A52" s="64" t="s">
        <v>189</v>
      </c>
      <c r="B52" s="65" t="s">
        <v>190</v>
      </c>
      <c r="C52" s="66" t="s">
        <v>476</v>
      </c>
      <c r="D52" s="67" t="s">
        <v>454</v>
      </c>
      <c r="E52" s="76">
        <v>1</v>
      </c>
      <c r="F52" s="59">
        <v>62.4</v>
      </c>
      <c r="G52" s="69">
        <f t="shared" si="0"/>
        <v>62.4</v>
      </c>
      <c r="H52" s="60">
        <v>0.64</v>
      </c>
      <c r="I52" s="61">
        <f t="shared" si="1"/>
        <v>39.936</v>
      </c>
      <c r="J52" s="72">
        <f t="shared" si="2"/>
        <v>1551.44</v>
      </c>
      <c r="K52" s="36">
        <v>0.02</v>
      </c>
    </row>
    <row r="53" spans="1:11" ht="36" customHeight="1">
      <c r="A53" s="64" t="s">
        <v>194</v>
      </c>
      <c r="B53" s="65" t="s">
        <v>195</v>
      </c>
      <c r="C53" s="66" t="s">
        <v>477</v>
      </c>
      <c r="D53" s="67" t="s">
        <v>454</v>
      </c>
      <c r="E53" s="76">
        <v>20</v>
      </c>
      <c r="F53" s="59">
        <v>77.599999999999994</v>
      </c>
      <c r="G53" s="69">
        <f t="shared" si="0"/>
        <v>1552</v>
      </c>
      <c r="H53" s="60">
        <v>0.54</v>
      </c>
      <c r="I53" s="61">
        <f t="shared" si="1"/>
        <v>838.08</v>
      </c>
      <c r="J53" s="72">
        <f t="shared" si="2"/>
        <v>1551.44</v>
      </c>
      <c r="K53" s="36">
        <v>0.59</v>
      </c>
    </row>
    <row r="54" spans="1:11" ht="36" customHeight="1">
      <c r="A54" s="64" t="s">
        <v>201</v>
      </c>
      <c r="B54" s="65" t="s">
        <v>202</v>
      </c>
      <c r="C54" s="66" t="s">
        <v>478</v>
      </c>
      <c r="D54" s="67" t="s">
        <v>454</v>
      </c>
      <c r="E54" s="76">
        <v>1</v>
      </c>
      <c r="F54" s="59">
        <v>72.400000000000006</v>
      </c>
      <c r="G54" s="69">
        <f t="shared" si="0"/>
        <v>72.400000000000006</v>
      </c>
      <c r="H54" s="60">
        <v>0.52</v>
      </c>
      <c r="I54" s="61">
        <f t="shared" si="1"/>
        <v>37.648000000000003</v>
      </c>
      <c r="J54" s="72">
        <f t="shared" si="2"/>
        <v>1551.44</v>
      </c>
      <c r="K54" s="36">
        <v>0.02</v>
      </c>
    </row>
    <row r="55" spans="1:11" s="63" customFormat="1" ht="36" customHeight="1">
      <c r="A55" s="54" t="s">
        <v>206</v>
      </c>
      <c r="B55" s="55" t="s">
        <v>207</v>
      </c>
      <c r="C55" s="56" t="s">
        <v>479</v>
      </c>
      <c r="D55" s="57" t="s">
        <v>454</v>
      </c>
      <c r="E55" s="73">
        <v>13</v>
      </c>
      <c r="F55" s="59">
        <v>90.2</v>
      </c>
      <c r="G55" s="59">
        <f t="shared" si="0"/>
        <v>1172.6000000000001</v>
      </c>
      <c r="H55" s="60">
        <v>0.56000000000000005</v>
      </c>
      <c r="I55" s="61">
        <f t="shared" si="1"/>
        <v>656.65600000000018</v>
      </c>
      <c r="J55" s="74">
        <f t="shared" si="2"/>
        <v>1551.44</v>
      </c>
      <c r="K55" s="75">
        <v>0.38</v>
      </c>
    </row>
    <row r="56" spans="1:11" ht="36" customHeight="1">
      <c r="A56" s="64" t="s">
        <v>213</v>
      </c>
      <c r="B56" s="65" t="s">
        <v>214</v>
      </c>
      <c r="C56" s="66" t="s">
        <v>480</v>
      </c>
      <c r="D56" s="67" t="s">
        <v>454</v>
      </c>
      <c r="E56" s="76">
        <v>3</v>
      </c>
      <c r="F56" s="59">
        <v>216</v>
      </c>
      <c r="G56" s="69">
        <f t="shared" si="0"/>
        <v>648</v>
      </c>
      <c r="H56" s="60">
        <v>0.44</v>
      </c>
      <c r="I56" s="61">
        <f t="shared" si="1"/>
        <v>285.12</v>
      </c>
      <c r="J56" s="72">
        <f t="shared" si="2"/>
        <v>1551.44</v>
      </c>
      <c r="K56" s="36">
        <v>0.18</v>
      </c>
    </row>
    <row r="57" spans="1:11" ht="36" customHeight="1">
      <c r="A57" s="64" t="s">
        <v>218</v>
      </c>
      <c r="B57" s="65" t="s">
        <v>481</v>
      </c>
      <c r="C57" s="66" t="s">
        <v>482</v>
      </c>
      <c r="D57" s="67" t="s">
        <v>52</v>
      </c>
      <c r="E57" s="76">
        <v>70</v>
      </c>
      <c r="F57" s="59">
        <v>1.79</v>
      </c>
      <c r="G57" s="69">
        <f t="shared" si="0"/>
        <v>125.3</v>
      </c>
      <c r="H57" s="60">
        <v>0.4</v>
      </c>
      <c r="I57" s="61">
        <f t="shared" si="1"/>
        <v>50.120000000000005</v>
      </c>
      <c r="J57" s="72">
        <f>J56</f>
        <v>1551.44</v>
      </c>
      <c r="K57" s="36">
        <v>0.03</v>
      </c>
    </row>
    <row r="58" spans="1:11" ht="36" customHeight="1">
      <c r="A58" s="64" t="s">
        <v>223</v>
      </c>
      <c r="B58" s="65" t="s">
        <v>483</v>
      </c>
      <c r="C58" s="66" t="s">
        <v>484</v>
      </c>
      <c r="D58" s="67" t="s">
        <v>454</v>
      </c>
      <c r="E58" s="76">
        <v>1</v>
      </c>
      <c r="F58" s="59">
        <v>1361.47</v>
      </c>
      <c r="G58" s="69">
        <f t="shared" si="0"/>
        <v>1361.47</v>
      </c>
      <c r="H58" s="60">
        <v>0.65</v>
      </c>
      <c r="I58" s="61">
        <f t="shared" si="1"/>
        <v>884.95550000000003</v>
      </c>
      <c r="J58" s="72">
        <f t="shared" ref="J58:J100" si="3">J56</f>
        <v>1551.44</v>
      </c>
      <c r="K58" s="36">
        <v>0.52</v>
      </c>
    </row>
    <row r="59" spans="1:11" ht="36" customHeight="1">
      <c r="A59" s="64" t="s">
        <v>227</v>
      </c>
      <c r="B59" s="65" t="s">
        <v>485</v>
      </c>
      <c r="C59" s="66" t="s">
        <v>486</v>
      </c>
      <c r="D59" s="67" t="s">
        <v>454</v>
      </c>
      <c r="E59" s="76">
        <v>1</v>
      </c>
      <c r="F59" s="59">
        <v>3569.5</v>
      </c>
      <c r="G59" s="69">
        <f t="shared" si="0"/>
        <v>3569.5</v>
      </c>
      <c r="H59" s="60">
        <v>0.5</v>
      </c>
      <c r="I59" s="61">
        <f t="shared" si="1"/>
        <v>1784.75</v>
      </c>
      <c r="J59" s="72">
        <f t="shared" si="3"/>
        <v>1551.44</v>
      </c>
      <c r="K59" s="36">
        <v>1.05</v>
      </c>
    </row>
    <row r="60" spans="1:11" ht="36" customHeight="1">
      <c r="A60" s="64" t="s">
        <v>230</v>
      </c>
      <c r="B60" s="65" t="s">
        <v>487</v>
      </c>
      <c r="C60" s="66" t="s">
        <v>488</v>
      </c>
      <c r="D60" s="67" t="s">
        <v>454</v>
      </c>
      <c r="E60" s="76">
        <v>1</v>
      </c>
      <c r="F60" s="59">
        <v>13688.4</v>
      </c>
      <c r="G60" s="69">
        <f t="shared" si="0"/>
        <v>13688.4</v>
      </c>
      <c r="H60" s="60">
        <v>0.25</v>
      </c>
      <c r="I60" s="61">
        <f t="shared" si="1"/>
        <v>3422.1</v>
      </c>
      <c r="J60" s="72">
        <f t="shared" si="3"/>
        <v>1551.44</v>
      </c>
      <c r="K60" s="36">
        <v>2.0099999999999998</v>
      </c>
    </row>
    <row r="61" spans="1:11" ht="36" customHeight="1">
      <c r="A61" s="64" t="s">
        <v>235</v>
      </c>
      <c r="B61" s="65" t="s">
        <v>236</v>
      </c>
      <c r="C61" s="66" t="s">
        <v>489</v>
      </c>
      <c r="D61" s="67" t="s">
        <v>240</v>
      </c>
      <c r="E61" s="77">
        <v>9.07</v>
      </c>
      <c r="F61" s="59">
        <v>56.3</v>
      </c>
      <c r="G61" s="69">
        <f t="shared" si="0"/>
        <v>510.64099999999996</v>
      </c>
      <c r="H61" s="60">
        <v>0.37</v>
      </c>
      <c r="I61" s="61">
        <f t="shared" si="1"/>
        <v>188.93716999999998</v>
      </c>
      <c r="J61" s="72">
        <f t="shared" si="3"/>
        <v>1551.44</v>
      </c>
      <c r="K61" s="36">
        <v>0.11</v>
      </c>
    </row>
    <row r="62" spans="1:11" ht="36" customHeight="1">
      <c r="A62" s="64" t="s">
        <v>241</v>
      </c>
      <c r="B62" s="65" t="s">
        <v>242</v>
      </c>
      <c r="C62" s="66" t="s">
        <v>490</v>
      </c>
      <c r="D62" s="67" t="s">
        <v>454</v>
      </c>
      <c r="E62" s="76">
        <v>14</v>
      </c>
      <c r="F62" s="59">
        <v>123.3</v>
      </c>
      <c r="G62" s="69">
        <f t="shared" si="0"/>
        <v>1726.2</v>
      </c>
      <c r="H62" s="60">
        <v>0.51</v>
      </c>
      <c r="I62" s="61">
        <f t="shared" si="1"/>
        <v>880.36200000000008</v>
      </c>
      <c r="J62" s="72">
        <f t="shared" si="3"/>
        <v>1551.44</v>
      </c>
      <c r="K62" s="36">
        <v>0.53</v>
      </c>
    </row>
    <row r="63" spans="1:11" s="63" customFormat="1" ht="36" customHeight="1">
      <c r="A63" s="54" t="s">
        <v>246</v>
      </c>
      <c r="B63" s="55" t="s">
        <v>247</v>
      </c>
      <c r="C63" s="56" t="s">
        <v>491</v>
      </c>
      <c r="D63" s="57" t="s">
        <v>454</v>
      </c>
      <c r="E63" s="73">
        <v>6</v>
      </c>
      <c r="F63" s="59">
        <v>45.2</v>
      </c>
      <c r="G63" s="59">
        <f t="shared" si="0"/>
        <v>271.20000000000005</v>
      </c>
      <c r="H63" s="60">
        <v>0.13</v>
      </c>
      <c r="I63" s="61">
        <f t="shared" si="1"/>
        <v>35.256000000000007</v>
      </c>
      <c r="J63" s="74">
        <f t="shared" si="3"/>
        <v>1551.44</v>
      </c>
      <c r="K63" s="75">
        <v>0.02</v>
      </c>
    </row>
    <row r="64" spans="1:11" ht="36" customHeight="1">
      <c r="A64" s="64" t="s">
        <v>250</v>
      </c>
      <c r="B64" s="65" t="s">
        <v>251</v>
      </c>
      <c r="C64" s="66" t="s">
        <v>492</v>
      </c>
      <c r="D64" s="67" t="s">
        <v>459</v>
      </c>
      <c r="E64" s="76">
        <v>100</v>
      </c>
      <c r="F64" s="59">
        <v>6.16</v>
      </c>
      <c r="G64" s="69">
        <f t="shared" si="0"/>
        <v>616</v>
      </c>
      <c r="H64" s="60">
        <v>0.35</v>
      </c>
      <c r="I64" s="61">
        <f t="shared" si="1"/>
        <v>215.6</v>
      </c>
      <c r="J64" s="72">
        <f t="shared" si="3"/>
        <v>1551.44</v>
      </c>
      <c r="K64" s="36">
        <v>0.03</v>
      </c>
    </row>
    <row r="65" spans="1:11" ht="36" customHeight="1">
      <c r="A65" s="64" t="s">
        <v>254</v>
      </c>
      <c r="B65" s="65" t="s">
        <v>255</v>
      </c>
      <c r="C65" s="66" t="s">
        <v>493</v>
      </c>
      <c r="D65" s="67" t="s">
        <v>459</v>
      </c>
      <c r="E65" s="76">
        <v>40</v>
      </c>
      <c r="F65" s="59">
        <v>4.07</v>
      </c>
      <c r="G65" s="69">
        <f t="shared" si="0"/>
        <v>162.80000000000001</v>
      </c>
      <c r="H65" s="60">
        <v>0.66</v>
      </c>
      <c r="I65" s="61">
        <f t="shared" si="1"/>
        <v>107.44800000000001</v>
      </c>
      <c r="J65" s="72">
        <f t="shared" si="3"/>
        <v>1551.44</v>
      </c>
      <c r="K65" s="36">
        <v>0.05</v>
      </c>
    </row>
    <row r="66" spans="1:11" ht="36" customHeight="1">
      <c r="A66" s="64" t="s">
        <v>258</v>
      </c>
      <c r="B66" s="65" t="s">
        <v>255</v>
      </c>
      <c r="C66" s="66" t="s">
        <v>493</v>
      </c>
      <c r="D66" s="67" t="s">
        <v>459</v>
      </c>
      <c r="E66" s="76">
        <v>80</v>
      </c>
      <c r="F66" s="59">
        <v>4.22</v>
      </c>
      <c r="G66" s="69">
        <f t="shared" si="0"/>
        <v>337.59999999999997</v>
      </c>
      <c r="H66" s="60">
        <v>0.63</v>
      </c>
      <c r="I66" s="61">
        <f t="shared" si="1"/>
        <v>212.68799999999999</v>
      </c>
      <c r="J66" s="72">
        <f t="shared" si="3"/>
        <v>1551.44</v>
      </c>
      <c r="K66" s="36">
        <v>0.1</v>
      </c>
    </row>
    <row r="67" spans="1:11" s="63" customFormat="1" ht="36" customHeight="1">
      <c r="A67" s="54" t="s">
        <v>261</v>
      </c>
      <c r="B67" s="55" t="s">
        <v>255</v>
      </c>
      <c r="C67" s="56" t="s">
        <v>493</v>
      </c>
      <c r="D67" s="57" t="s">
        <v>459</v>
      </c>
      <c r="E67" s="73">
        <v>20</v>
      </c>
      <c r="F67" s="59">
        <v>4.07</v>
      </c>
      <c r="G67" s="59">
        <f t="shared" si="0"/>
        <v>81.400000000000006</v>
      </c>
      <c r="H67" s="60">
        <v>0.6</v>
      </c>
      <c r="I67" s="61">
        <f t="shared" si="1"/>
        <v>48.84</v>
      </c>
      <c r="J67" s="74">
        <f t="shared" si="3"/>
        <v>1551.44</v>
      </c>
      <c r="K67" s="75">
        <v>0.02</v>
      </c>
    </row>
    <row r="68" spans="1:11" ht="36" customHeight="1">
      <c r="A68" s="64" t="s">
        <v>263</v>
      </c>
      <c r="B68" s="65" t="s">
        <v>255</v>
      </c>
      <c r="C68" s="66" t="s">
        <v>493</v>
      </c>
      <c r="D68" s="67" t="s">
        <v>459</v>
      </c>
      <c r="E68" s="76">
        <v>20</v>
      </c>
      <c r="F68" s="59">
        <v>6.18</v>
      </c>
      <c r="G68" s="69">
        <f t="shared" si="0"/>
        <v>123.6</v>
      </c>
      <c r="H68" s="60">
        <v>0.47</v>
      </c>
      <c r="I68" s="61">
        <f t="shared" si="1"/>
        <v>58.091999999999992</v>
      </c>
      <c r="J68" s="72">
        <f t="shared" si="3"/>
        <v>1551.44</v>
      </c>
      <c r="K68" s="36">
        <v>0.03</v>
      </c>
    </row>
    <row r="69" spans="1:11" ht="36" customHeight="1">
      <c r="A69" s="64" t="s">
        <v>266</v>
      </c>
      <c r="B69" s="65" t="s">
        <v>267</v>
      </c>
      <c r="C69" s="66" t="s">
        <v>494</v>
      </c>
      <c r="D69" s="67" t="s">
        <v>454</v>
      </c>
      <c r="E69" s="76">
        <v>60</v>
      </c>
      <c r="F69" s="59">
        <v>29.4</v>
      </c>
      <c r="G69" s="69">
        <f t="shared" si="0"/>
        <v>1764</v>
      </c>
      <c r="H69" s="60">
        <v>0.48</v>
      </c>
      <c r="I69" s="61">
        <f t="shared" si="1"/>
        <v>846.71999999999991</v>
      </c>
      <c r="J69" s="72">
        <f t="shared" si="3"/>
        <v>1551.44</v>
      </c>
      <c r="K69" s="36">
        <v>0.5</v>
      </c>
    </row>
    <row r="70" spans="1:11" ht="36" customHeight="1">
      <c r="A70" s="64" t="s">
        <v>273</v>
      </c>
      <c r="B70" s="65" t="s">
        <v>274</v>
      </c>
      <c r="C70" s="66" t="s">
        <v>495</v>
      </c>
      <c r="D70" s="67" t="s">
        <v>454</v>
      </c>
      <c r="E70" s="76">
        <v>9</v>
      </c>
      <c r="F70" s="59">
        <v>18.7</v>
      </c>
      <c r="G70" s="69">
        <f t="shared" si="0"/>
        <v>168.29999999999998</v>
      </c>
      <c r="H70" s="60">
        <v>0.55000000000000004</v>
      </c>
      <c r="I70" s="61">
        <f t="shared" si="1"/>
        <v>92.564999999999998</v>
      </c>
      <c r="J70" s="72">
        <f t="shared" si="3"/>
        <v>1551.44</v>
      </c>
      <c r="K70" s="36">
        <v>0.06</v>
      </c>
    </row>
    <row r="71" spans="1:11" ht="36" customHeight="1">
      <c r="A71" s="64" t="s">
        <v>280</v>
      </c>
      <c r="B71" s="65" t="s">
        <v>281</v>
      </c>
      <c r="C71" s="66" t="s">
        <v>496</v>
      </c>
      <c r="D71" s="67" t="s">
        <v>454</v>
      </c>
      <c r="E71" s="76">
        <v>2</v>
      </c>
      <c r="F71" s="59">
        <v>133.65</v>
      </c>
      <c r="G71" s="69">
        <f t="shared" si="0"/>
        <v>267.3</v>
      </c>
      <c r="H71" s="60">
        <v>0.1</v>
      </c>
      <c r="I71" s="61">
        <f t="shared" si="1"/>
        <v>26.730000000000004</v>
      </c>
      <c r="J71" s="72">
        <f t="shared" si="3"/>
        <v>1551.44</v>
      </c>
      <c r="K71" s="36">
        <v>0.02</v>
      </c>
    </row>
    <row r="72" spans="1:11" ht="36" customHeight="1">
      <c r="A72" s="64" t="s">
        <v>284</v>
      </c>
      <c r="B72" s="65" t="s">
        <v>497</v>
      </c>
      <c r="C72" s="66" t="s">
        <v>498</v>
      </c>
      <c r="D72" s="67" t="s">
        <v>454</v>
      </c>
      <c r="E72" s="76">
        <v>1</v>
      </c>
      <c r="F72" s="59">
        <v>4023.8</v>
      </c>
      <c r="G72" s="69">
        <f t="shared" si="0"/>
        <v>4023.8</v>
      </c>
      <c r="H72" s="60">
        <v>0.15</v>
      </c>
      <c r="I72" s="61">
        <f t="shared" si="1"/>
        <v>603.57000000000005</v>
      </c>
      <c r="J72" s="72">
        <f t="shared" si="3"/>
        <v>1551.44</v>
      </c>
      <c r="K72" s="36">
        <v>0.35</v>
      </c>
    </row>
    <row r="73" spans="1:11" ht="36" customHeight="1">
      <c r="A73" s="64" t="s">
        <v>288</v>
      </c>
      <c r="B73" s="65" t="s">
        <v>285</v>
      </c>
      <c r="C73" s="66" t="s">
        <v>498</v>
      </c>
      <c r="D73" s="67" t="s">
        <v>454</v>
      </c>
      <c r="E73" s="76">
        <v>1</v>
      </c>
      <c r="F73" s="59">
        <v>4911.5</v>
      </c>
      <c r="G73" s="69">
        <f t="shared" si="0"/>
        <v>4911.5</v>
      </c>
      <c r="H73" s="60">
        <v>0.15</v>
      </c>
      <c r="I73" s="61">
        <f t="shared" si="1"/>
        <v>736.72500000000002</v>
      </c>
      <c r="J73" s="72">
        <f t="shared" si="3"/>
        <v>1551.44</v>
      </c>
      <c r="K73" s="36">
        <v>0.43</v>
      </c>
    </row>
    <row r="74" spans="1:11" ht="36" customHeight="1">
      <c r="A74" s="64" t="s">
        <v>290</v>
      </c>
      <c r="B74" s="65" t="s">
        <v>291</v>
      </c>
      <c r="C74" s="66" t="s">
        <v>498</v>
      </c>
      <c r="D74" s="67" t="s">
        <v>454</v>
      </c>
      <c r="E74" s="76">
        <v>1</v>
      </c>
      <c r="F74" s="59">
        <v>8027.8</v>
      </c>
      <c r="G74" s="69">
        <f t="shared" si="0"/>
        <v>8027.8</v>
      </c>
      <c r="H74" s="60">
        <v>0.15</v>
      </c>
      <c r="I74" s="61">
        <f t="shared" si="1"/>
        <v>1204.17</v>
      </c>
      <c r="J74" s="72">
        <f t="shared" si="3"/>
        <v>1551.44</v>
      </c>
      <c r="K74" s="36">
        <v>0.71</v>
      </c>
    </row>
    <row r="75" spans="1:11" ht="36" customHeight="1">
      <c r="A75" s="64" t="s">
        <v>294</v>
      </c>
      <c r="B75" s="65" t="s">
        <v>295</v>
      </c>
      <c r="C75" s="66" t="s">
        <v>499</v>
      </c>
      <c r="D75" s="67" t="s">
        <v>454</v>
      </c>
      <c r="E75" s="76">
        <v>1</v>
      </c>
      <c r="F75" s="59">
        <v>4677.2</v>
      </c>
      <c r="G75" s="69">
        <f t="shared" si="0"/>
        <v>4677.2</v>
      </c>
      <c r="H75" s="60">
        <v>0.15</v>
      </c>
      <c r="I75" s="61">
        <f t="shared" si="1"/>
        <v>701.57999999999993</v>
      </c>
      <c r="J75" s="72">
        <f t="shared" si="3"/>
        <v>1551.44</v>
      </c>
      <c r="K75" s="36">
        <v>0.41</v>
      </c>
    </row>
    <row r="76" spans="1:11" ht="36" customHeight="1">
      <c r="A76" s="64" t="s">
        <v>298</v>
      </c>
      <c r="B76" s="65" t="s">
        <v>299</v>
      </c>
      <c r="C76" s="66" t="s">
        <v>500</v>
      </c>
      <c r="D76" s="67" t="s">
        <v>454</v>
      </c>
      <c r="E76" s="76">
        <v>1</v>
      </c>
      <c r="F76" s="59">
        <v>4638.7</v>
      </c>
      <c r="G76" s="69">
        <f t="shared" si="0"/>
        <v>4638.7</v>
      </c>
      <c r="H76" s="60">
        <v>0.15</v>
      </c>
      <c r="I76" s="61">
        <f t="shared" si="1"/>
        <v>695.80499999999995</v>
      </c>
      <c r="J76" s="72">
        <f t="shared" si="3"/>
        <v>1551.44</v>
      </c>
      <c r="K76" s="36">
        <v>0.41</v>
      </c>
    </row>
    <row r="77" spans="1:11" ht="36" customHeight="1">
      <c r="A77" s="64" t="s">
        <v>302</v>
      </c>
      <c r="B77" s="65" t="s">
        <v>303</v>
      </c>
      <c r="C77" s="66" t="s">
        <v>500</v>
      </c>
      <c r="D77" s="67" t="s">
        <v>454</v>
      </c>
      <c r="E77" s="76">
        <v>1</v>
      </c>
      <c r="F77" s="59">
        <v>2867.7</v>
      </c>
      <c r="G77" s="69">
        <f t="shared" si="0"/>
        <v>2867.7</v>
      </c>
      <c r="H77" s="60">
        <v>0.15</v>
      </c>
      <c r="I77" s="61">
        <f t="shared" si="1"/>
        <v>430.15499999999997</v>
      </c>
      <c r="J77" s="72">
        <f t="shared" si="3"/>
        <v>1551.44</v>
      </c>
      <c r="K77" s="36">
        <v>0.25</v>
      </c>
    </row>
    <row r="78" spans="1:11" ht="36" customHeight="1">
      <c r="A78" s="64" t="s">
        <v>306</v>
      </c>
      <c r="B78" s="65" t="s">
        <v>307</v>
      </c>
      <c r="C78" s="66" t="s">
        <v>501</v>
      </c>
      <c r="D78" s="67" t="s">
        <v>454</v>
      </c>
      <c r="E78" s="76">
        <v>1</v>
      </c>
      <c r="F78" s="59">
        <v>1381.6</v>
      </c>
      <c r="G78" s="69">
        <f t="shared" si="0"/>
        <v>1381.6</v>
      </c>
      <c r="H78" s="60">
        <v>0.15</v>
      </c>
      <c r="I78" s="61">
        <f t="shared" si="1"/>
        <v>207.23999999999998</v>
      </c>
      <c r="J78" s="72">
        <f t="shared" si="3"/>
        <v>1551.44</v>
      </c>
      <c r="K78" s="36">
        <v>0.12</v>
      </c>
    </row>
    <row r="79" spans="1:11" ht="36" customHeight="1">
      <c r="A79" s="64" t="s">
        <v>312</v>
      </c>
      <c r="B79" s="65" t="s">
        <v>313</v>
      </c>
      <c r="C79" s="66" t="s">
        <v>502</v>
      </c>
      <c r="D79" s="67" t="s">
        <v>240</v>
      </c>
      <c r="E79" s="76">
        <v>12</v>
      </c>
      <c r="F79" s="59">
        <v>9.5500000000000007</v>
      </c>
      <c r="G79" s="69">
        <f t="shared" si="0"/>
        <v>114.60000000000001</v>
      </c>
      <c r="H79" s="60">
        <v>0.21</v>
      </c>
      <c r="I79" s="61">
        <f t="shared" si="1"/>
        <v>24.066000000000003</v>
      </c>
      <c r="J79" s="72">
        <f t="shared" si="3"/>
        <v>1551.44</v>
      </c>
      <c r="K79" s="36">
        <v>0.01</v>
      </c>
    </row>
    <row r="80" spans="1:11" ht="36" customHeight="1">
      <c r="A80" s="64" t="s">
        <v>316</v>
      </c>
      <c r="B80" s="65" t="s">
        <v>317</v>
      </c>
      <c r="C80" s="66" t="s">
        <v>503</v>
      </c>
      <c r="D80" s="67" t="s">
        <v>240</v>
      </c>
      <c r="E80" s="76">
        <v>3</v>
      </c>
      <c r="F80" s="59">
        <v>22.3</v>
      </c>
      <c r="G80" s="69">
        <f t="shared" si="0"/>
        <v>66.900000000000006</v>
      </c>
      <c r="H80" s="60">
        <v>0.1</v>
      </c>
      <c r="I80" s="61">
        <f t="shared" si="1"/>
        <v>6.6900000000000013</v>
      </c>
      <c r="J80" s="72">
        <f t="shared" si="3"/>
        <v>1551.44</v>
      </c>
      <c r="K80" s="36">
        <v>0</v>
      </c>
    </row>
    <row r="81" spans="1:11" ht="36" customHeight="1">
      <c r="A81" s="64" t="s">
        <v>320</v>
      </c>
      <c r="B81" s="65" t="s">
        <v>321</v>
      </c>
      <c r="C81" s="66" t="s">
        <v>504</v>
      </c>
      <c r="D81" s="67" t="s">
        <v>240</v>
      </c>
      <c r="E81" s="76">
        <v>12</v>
      </c>
      <c r="F81" s="59">
        <v>6.36</v>
      </c>
      <c r="G81" s="69">
        <f t="shared" si="0"/>
        <v>76.320000000000007</v>
      </c>
      <c r="H81" s="60">
        <v>0.64</v>
      </c>
      <c r="I81" s="61">
        <f t="shared" si="1"/>
        <v>48.844800000000006</v>
      </c>
      <c r="J81" s="72">
        <f t="shared" si="3"/>
        <v>1551.44</v>
      </c>
      <c r="K81" s="36">
        <v>0.02</v>
      </c>
    </row>
    <row r="82" spans="1:11" ht="36" customHeight="1">
      <c r="A82" s="64" t="s">
        <v>323</v>
      </c>
      <c r="B82" s="65" t="s">
        <v>324</v>
      </c>
      <c r="C82" s="66" t="s">
        <v>505</v>
      </c>
      <c r="D82" s="67" t="s">
        <v>327</v>
      </c>
      <c r="E82" s="76">
        <v>518</v>
      </c>
      <c r="F82" s="59">
        <v>2.71</v>
      </c>
      <c r="G82" s="69">
        <f t="shared" si="0"/>
        <v>1403.78</v>
      </c>
      <c r="H82" s="60">
        <v>0.19</v>
      </c>
      <c r="I82" s="61">
        <f t="shared" si="1"/>
        <v>266.71820000000002</v>
      </c>
      <c r="J82" s="72">
        <f t="shared" si="3"/>
        <v>1551.44</v>
      </c>
      <c r="K82" s="36">
        <v>0.17</v>
      </c>
    </row>
    <row r="83" spans="1:11" ht="36" customHeight="1">
      <c r="A83" s="64" t="s">
        <v>328</v>
      </c>
      <c r="B83" s="65" t="s">
        <v>329</v>
      </c>
      <c r="C83" s="66" t="s">
        <v>506</v>
      </c>
      <c r="D83" s="67" t="s">
        <v>348</v>
      </c>
      <c r="E83" s="76">
        <v>800</v>
      </c>
      <c r="F83" s="59">
        <v>12.89</v>
      </c>
      <c r="G83" s="69">
        <f t="shared" si="0"/>
        <v>10312</v>
      </c>
      <c r="H83" s="60">
        <v>1</v>
      </c>
      <c r="I83" s="61">
        <f t="shared" si="1"/>
        <v>10312</v>
      </c>
      <c r="J83" s="72">
        <f t="shared" si="3"/>
        <v>1551.44</v>
      </c>
      <c r="K83" s="36">
        <v>6.04</v>
      </c>
    </row>
    <row r="84" spans="1:11" s="63" customFormat="1" ht="36" customHeight="1">
      <c r="A84" s="54" t="s">
        <v>334</v>
      </c>
      <c r="B84" s="55" t="s">
        <v>431</v>
      </c>
      <c r="C84" s="56" t="s">
        <v>507</v>
      </c>
      <c r="D84" s="57" t="s">
        <v>508</v>
      </c>
      <c r="E84" s="73">
        <v>5743.5</v>
      </c>
      <c r="F84" s="59">
        <v>0.97</v>
      </c>
      <c r="G84" s="59">
        <f t="shared" ref="G84:G87" si="4">E84*F84</f>
        <v>5571.1949999999997</v>
      </c>
      <c r="H84" s="60">
        <v>0.74</v>
      </c>
      <c r="I84" s="61">
        <f t="shared" ref="I84:I87" si="5">G84*H84</f>
        <v>4122.6842999999999</v>
      </c>
      <c r="J84" s="74">
        <f t="shared" si="3"/>
        <v>1551.44</v>
      </c>
      <c r="K84" s="75">
        <v>2</v>
      </c>
    </row>
    <row r="85" spans="1:11" s="63" customFormat="1" ht="36" customHeight="1">
      <c r="A85" s="54" t="s">
        <v>432</v>
      </c>
      <c r="B85" s="55" t="s">
        <v>346</v>
      </c>
      <c r="C85" s="56" t="s">
        <v>347</v>
      </c>
      <c r="D85" s="57" t="s">
        <v>348</v>
      </c>
      <c r="E85" s="73">
        <v>95</v>
      </c>
      <c r="F85" s="59">
        <v>26.6</v>
      </c>
      <c r="G85" s="59">
        <f t="shared" ref="G85" si="6">E85*F85</f>
        <v>2527</v>
      </c>
      <c r="H85" s="60">
        <v>0.44</v>
      </c>
      <c r="I85" s="61">
        <f t="shared" ref="I85" si="7">G85*H85</f>
        <v>1111.8800000000001</v>
      </c>
      <c r="J85" s="74">
        <f t="shared" si="3"/>
        <v>1551.44</v>
      </c>
      <c r="K85" s="75">
        <v>3.5</v>
      </c>
    </row>
    <row r="86" spans="1:11" ht="36" customHeight="1">
      <c r="A86" s="64" t="s">
        <v>433</v>
      </c>
      <c r="B86" s="65" t="s">
        <v>349</v>
      </c>
      <c r="C86" s="66" t="s">
        <v>509</v>
      </c>
      <c r="D86" s="67" t="s">
        <v>510</v>
      </c>
      <c r="E86" s="76">
        <v>190</v>
      </c>
      <c r="F86" s="59">
        <v>15.1</v>
      </c>
      <c r="G86" s="69">
        <f t="shared" si="4"/>
        <v>2869</v>
      </c>
      <c r="H86" s="60">
        <v>0.53</v>
      </c>
      <c r="I86" s="61">
        <f t="shared" si="5"/>
        <v>1520.5700000000002</v>
      </c>
      <c r="J86" s="72">
        <f>J83</f>
        <v>1551.44</v>
      </c>
      <c r="K86" s="36">
        <v>4</v>
      </c>
    </row>
    <row r="87" spans="1:11" ht="36" customHeight="1">
      <c r="A87" s="64" t="s">
        <v>521</v>
      </c>
      <c r="B87" s="65" t="s">
        <v>351</v>
      </c>
      <c r="C87" s="66" t="s">
        <v>511</v>
      </c>
      <c r="D87" s="67" t="s">
        <v>510</v>
      </c>
      <c r="E87" s="76">
        <v>190</v>
      </c>
      <c r="F87" s="59">
        <v>13.9</v>
      </c>
      <c r="G87" s="69">
        <f t="shared" si="4"/>
        <v>2641</v>
      </c>
      <c r="H87" s="60">
        <v>0.68</v>
      </c>
      <c r="I87" s="61">
        <f t="shared" si="5"/>
        <v>1795.88</v>
      </c>
      <c r="J87" s="72">
        <f>J84</f>
        <v>1551.44</v>
      </c>
      <c r="K87" s="36">
        <v>4</v>
      </c>
    </row>
    <row r="88" spans="1:11" ht="36" customHeight="1">
      <c r="A88" s="64" t="s">
        <v>523</v>
      </c>
      <c r="B88" s="65" t="s">
        <v>522</v>
      </c>
      <c r="C88" s="66" t="s">
        <v>353</v>
      </c>
      <c r="D88" s="67" t="s">
        <v>510</v>
      </c>
      <c r="E88" s="76">
        <v>104</v>
      </c>
      <c r="F88" s="59">
        <v>10.6</v>
      </c>
      <c r="G88" s="69">
        <f t="shared" ref="G88" si="8">E88*F88</f>
        <v>1102.3999999999999</v>
      </c>
      <c r="H88" s="60">
        <v>0.77</v>
      </c>
      <c r="I88" s="61">
        <f t="shared" ref="I88" si="9">G88*H88</f>
        <v>848.84799999999996</v>
      </c>
      <c r="J88" s="72">
        <f t="shared" si="3"/>
        <v>1551.44</v>
      </c>
      <c r="K88" s="36">
        <v>1</v>
      </c>
    </row>
    <row r="89" spans="1:11" ht="36" customHeight="1">
      <c r="A89" s="64" t="s">
        <v>525</v>
      </c>
      <c r="B89" s="65" t="s">
        <v>524</v>
      </c>
      <c r="C89" s="66" t="s">
        <v>358</v>
      </c>
      <c r="D89" s="67" t="s">
        <v>508</v>
      </c>
      <c r="E89" s="76">
        <v>104</v>
      </c>
      <c r="F89" s="59">
        <v>1.74</v>
      </c>
      <c r="G89" s="69">
        <f t="shared" ref="G89" si="10">E89*F89</f>
        <v>180.96</v>
      </c>
      <c r="H89" s="60">
        <v>0.59</v>
      </c>
      <c r="I89" s="61">
        <f t="shared" ref="I89" si="11">G89*H89</f>
        <v>106.7664</v>
      </c>
      <c r="J89" s="72">
        <f t="shared" si="3"/>
        <v>1551.44</v>
      </c>
      <c r="K89" s="36">
        <v>1</v>
      </c>
    </row>
    <row r="90" spans="1:11" ht="36" customHeight="1">
      <c r="A90" s="64" t="s">
        <v>526</v>
      </c>
      <c r="B90" s="65" t="s">
        <v>359</v>
      </c>
      <c r="C90" s="66" t="s">
        <v>360</v>
      </c>
      <c r="D90" s="67" t="s">
        <v>510</v>
      </c>
      <c r="E90" s="77">
        <v>3.1</v>
      </c>
      <c r="F90" s="59">
        <v>7.41</v>
      </c>
      <c r="G90" s="69">
        <f t="shared" ref="G90" si="12">E90*F90</f>
        <v>22.971</v>
      </c>
      <c r="H90" s="60">
        <v>0.76</v>
      </c>
      <c r="I90" s="61">
        <f t="shared" ref="I90" si="13">G90*H90</f>
        <v>17.45796</v>
      </c>
      <c r="J90" s="72">
        <f t="shared" si="3"/>
        <v>1551.44</v>
      </c>
      <c r="K90" s="36">
        <v>0.2</v>
      </c>
    </row>
    <row r="91" spans="1:11" ht="36" customHeight="1">
      <c r="A91" s="64" t="s">
        <v>527</v>
      </c>
      <c r="B91" s="65" t="s">
        <v>363</v>
      </c>
      <c r="C91" s="66" t="s">
        <v>364</v>
      </c>
      <c r="D91" s="67" t="s">
        <v>510</v>
      </c>
      <c r="E91" s="77">
        <v>39.479999999999997</v>
      </c>
      <c r="F91" s="59">
        <v>14.2</v>
      </c>
      <c r="G91" s="69">
        <f t="shared" ref="G91" si="14">E91*F91</f>
        <v>560.61599999999987</v>
      </c>
      <c r="H91" s="60">
        <v>0.77</v>
      </c>
      <c r="I91" s="61">
        <f t="shared" ref="I91" si="15">G91*H91</f>
        <v>431.67431999999991</v>
      </c>
      <c r="J91" s="72">
        <f t="shared" si="3"/>
        <v>1551.44</v>
      </c>
      <c r="K91" s="36">
        <v>1.5</v>
      </c>
    </row>
    <row r="92" spans="1:11" ht="36" customHeight="1">
      <c r="A92" s="64" t="s">
        <v>528</v>
      </c>
      <c r="B92" s="65" t="s">
        <v>368</v>
      </c>
      <c r="C92" s="66" t="s">
        <v>369</v>
      </c>
      <c r="D92" s="67" t="s">
        <v>510</v>
      </c>
      <c r="E92" s="77">
        <v>39.479999999999997</v>
      </c>
      <c r="F92" s="59">
        <v>20</v>
      </c>
      <c r="G92" s="69">
        <f t="shared" ref="G92" si="16">E92*F92</f>
        <v>789.59999999999991</v>
      </c>
      <c r="H92" s="60">
        <v>0.77</v>
      </c>
      <c r="I92" s="61">
        <f t="shared" ref="I92" si="17">G92*H92</f>
        <v>607.99199999999996</v>
      </c>
      <c r="J92" s="72">
        <f t="shared" si="3"/>
        <v>1551.44</v>
      </c>
      <c r="K92" s="36">
        <v>2</v>
      </c>
    </row>
    <row r="93" spans="1:11" ht="36" customHeight="1">
      <c r="A93" s="64" t="s">
        <v>529</v>
      </c>
      <c r="B93" s="65" t="s">
        <v>370</v>
      </c>
      <c r="C93" s="66" t="s">
        <v>371</v>
      </c>
      <c r="D93" s="67" t="s">
        <v>508</v>
      </c>
      <c r="E93" s="76">
        <v>40</v>
      </c>
      <c r="F93" s="59">
        <v>4.01</v>
      </c>
      <c r="G93" s="69">
        <f t="shared" ref="G93" si="18">E93*F93</f>
        <v>160.39999999999998</v>
      </c>
      <c r="H93" s="60">
        <v>0.78</v>
      </c>
      <c r="I93" s="61">
        <f t="shared" ref="I93" si="19">G93*H93</f>
        <v>125.11199999999998</v>
      </c>
      <c r="J93" s="72">
        <f t="shared" si="3"/>
        <v>1551.44</v>
      </c>
      <c r="K93" s="36">
        <v>0.5</v>
      </c>
    </row>
    <row r="94" spans="1:11" ht="36" customHeight="1">
      <c r="A94" s="64" t="s">
        <v>530</v>
      </c>
      <c r="B94" s="65" t="s">
        <v>372</v>
      </c>
      <c r="C94" s="66" t="s">
        <v>373</v>
      </c>
      <c r="D94" s="67" t="s">
        <v>19</v>
      </c>
      <c r="E94" s="76">
        <v>8</v>
      </c>
      <c r="F94" s="59">
        <v>20.5</v>
      </c>
      <c r="G94" s="69">
        <f t="shared" ref="G94" si="20">E94*F94</f>
        <v>164</v>
      </c>
      <c r="H94" s="60">
        <v>0.78</v>
      </c>
      <c r="I94" s="61">
        <f t="shared" ref="I94" si="21">G94*H94</f>
        <v>127.92</v>
      </c>
      <c r="J94" s="72">
        <f t="shared" si="3"/>
        <v>1551.44</v>
      </c>
      <c r="K94" s="36">
        <v>0.4</v>
      </c>
    </row>
    <row r="95" spans="1:11" ht="36" customHeight="1">
      <c r="A95" s="64" t="s">
        <v>531</v>
      </c>
      <c r="B95" s="65" t="s">
        <v>374</v>
      </c>
      <c r="C95" s="66" t="s">
        <v>375</v>
      </c>
      <c r="D95" s="67" t="s">
        <v>240</v>
      </c>
      <c r="E95" s="76">
        <v>50</v>
      </c>
      <c r="F95" s="59">
        <v>24.7</v>
      </c>
      <c r="G95" s="69">
        <f>E95*F95</f>
        <v>1235</v>
      </c>
      <c r="H95" s="60">
        <v>0</v>
      </c>
      <c r="I95" s="61">
        <f t="shared" ref="I95" si="22">G95*H95</f>
        <v>0</v>
      </c>
      <c r="J95" s="72">
        <f t="shared" si="3"/>
        <v>1551.44</v>
      </c>
      <c r="K95" s="36">
        <v>4</v>
      </c>
    </row>
    <row r="96" spans="1:11" ht="36" customHeight="1">
      <c r="A96" s="64" t="s">
        <v>532</v>
      </c>
      <c r="B96" s="65" t="s">
        <v>376</v>
      </c>
      <c r="C96" s="66" t="s">
        <v>377</v>
      </c>
      <c r="D96" s="67" t="s">
        <v>459</v>
      </c>
      <c r="E96" s="76">
        <v>55</v>
      </c>
      <c r="F96" s="59">
        <v>13.7</v>
      </c>
      <c r="G96" s="69">
        <f t="shared" ref="G96" si="23">E96*F96</f>
        <v>753.5</v>
      </c>
      <c r="H96" s="60">
        <v>0.75</v>
      </c>
      <c r="I96" s="61">
        <f>G96*H96</f>
        <v>565.125</v>
      </c>
      <c r="J96" s="72">
        <f t="shared" si="3"/>
        <v>1551.44</v>
      </c>
      <c r="K96" s="36">
        <v>1</v>
      </c>
    </row>
    <row r="97" spans="1:13" ht="36" customHeight="1">
      <c r="A97" s="64" t="s">
        <v>533</v>
      </c>
      <c r="B97" s="65" t="s">
        <v>378</v>
      </c>
      <c r="C97" s="66" t="s">
        <v>379</v>
      </c>
      <c r="D97" s="67" t="s">
        <v>348</v>
      </c>
      <c r="E97" s="76">
        <v>104</v>
      </c>
      <c r="F97" s="59">
        <v>17.8</v>
      </c>
      <c r="G97" s="69">
        <f t="shared" ref="G97" si="24">E97*F97</f>
        <v>1851.2</v>
      </c>
      <c r="H97" s="60">
        <v>0.41</v>
      </c>
      <c r="I97" s="61">
        <f t="shared" ref="I97" si="25">G97*H97</f>
        <v>758.99199999999996</v>
      </c>
      <c r="J97" s="72">
        <f t="shared" si="3"/>
        <v>1551.44</v>
      </c>
      <c r="K97" s="36">
        <v>3</v>
      </c>
    </row>
    <row r="98" spans="1:13" s="63" customFormat="1" ht="36" customHeight="1">
      <c r="A98" s="54" t="s">
        <v>534</v>
      </c>
      <c r="B98" s="55" t="s">
        <v>381</v>
      </c>
      <c r="C98" s="56" t="s">
        <v>382</v>
      </c>
      <c r="D98" s="57" t="s">
        <v>348</v>
      </c>
      <c r="E98" s="73">
        <v>284</v>
      </c>
      <c r="F98" s="59">
        <v>48.9</v>
      </c>
      <c r="G98" s="59">
        <f t="shared" ref="G98" si="26">E98*F98</f>
        <v>13887.6</v>
      </c>
      <c r="H98" s="60">
        <v>0.4</v>
      </c>
      <c r="I98" s="61">
        <f>G98*H98</f>
        <v>5555.0400000000009</v>
      </c>
      <c r="J98" s="74">
        <f t="shared" si="3"/>
        <v>1551.44</v>
      </c>
      <c r="K98" s="75">
        <v>5</v>
      </c>
      <c r="M98" s="137"/>
    </row>
    <row r="99" spans="1:13" ht="36" customHeight="1">
      <c r="A99" s="64" t="s">
        <v>535</v>
      </c>
      <c r="B99" s="65" t="s">
        <v>387</v>
      </c>
      <c r="C99" s="66" t="s">
        <v>388</v>
      </c>
      <c r="D99" s="67" t="s">
        <v>459</v>
      </c>
      <c r="E99" s="76">
        <v>20</v>
      </c>
      <c r="F99" s="59">
        <v>13</v>
      </c>
      <c r="G99" s="69">
        <f t="shared" ref="G99" si="27">E99*F99</f>
        <v>260</v>
      </c>
      <c r="H99" s="60">
        <v>0.47</v>
      </c>
      <c r="I99" s="61">
        <f>G99*H99</f>
        <v>122.19999999999999</v>
      </c>
      <c r="J99" s="72">
        <f t="shared" si="3"/>
        <v>1551.44</v>
      </c>
      <c r="K99" s="36">
        <v>1</v>
      </c>
    </row>
    <row r="100" spans="1:13" ht="36" customHeight="1">
      <c r="A100" s="64" t="s">
        <v>536</v>
      </c>
      <c r="B100" s="65" t="s">
        <v>390</v>
      </c>
      <c r="C100" s="66" t="s">
        <v>391</v>
      </c>
      <c r="D100" s="67" t="s">
        <v>327</v>
      </c>
      <c r="E100" s="76">
        <v>1870</v>
      </c>
      <c r="F100" s="59">
        <v>2.59</v>
      </c>
      <c r="G100" s="69">
        <f t="shared" ref="G100" si="28">E100*F100</f>
        <v>4843.3</v>
      </c>
      <c r="H100" s="60">
        <v>0.74</v>
      </c>
      <c r="I100" s="61">
        <f>G100*H100</f>
        <v>3584.0419999999999</v>
      </c>
      <c r="J100" s="72">
        <f t="shared" si="3"/>
        <v>1551.44</v>
      </c>
      <c r="K100" s="36">
        <v>5</v>
      </c>
    </row>
    <row r="101" spans="1:13">
      <c r="H101" s="78"/>
      <c r="I101" s="79"/>
    </row>
    <row r="102" spans="1:13">
      <c r="H102" s="78"/>
      <c r="I102" s="79"/>
    </row>
    <row r="103" spans="1:13" s="12" customFormat="1" ht="24.75" customHeight="1">
      <c r="A103" s="40"/>
      <c r="B103" s="131" t="s">
        <v>512</v>
      </c>
      <c r="C103" s="24"/>
      <c r="D103" s="22"/>
      <c r="E103" s="22"/>
      <c r="F103" s="23"/>
      <c r="G103" s="132">
        <v>236695.82</v>
      </c>
      <c r="H103" s="133">
        <f>AVERAGE(H18:H83)</f>
        <v>0.34196969696969692</v>
      </c>
      <c r="I103" s="134">
        <f>SUM(I18:I101)</f>
        <v>86290.709949999989</v>
      </c>
      <c r="J103" s="24"/>
      <c r="K103" s="25">
        <f>SUM(K18:K101)</f>
        <v>77.260000000000019</v>
      </c>
    </row>
    <row r="104" spans="1:13">
      <c r="H104" s="63"/>
    </row>
    <row r="105" spans="1:13">
      <c r="C105" s="80" t="s">
        <v>513</v>
      </c>
      <c r="D105" s="42" t="s">
        <v>514</v>
      </c>
      <c r="E105" s="22">
        <f>K103</f>
        <v>77.260000000000019</v>
      </c>
      <c r="F105" s="23" t="s">
        <v>515</v>
      </c>
      <c r="G105" s="22">
        <v>10</v>
      </c>
      <c r="H105" s="23" t="s">
        <v>514</v>
      </c>
      <c r="I105" s="22">
        <f>E105*G105</f>
        <v>772.60000000000014</v>
      </c>
      <c r="J105" s="81"/>
    </row>
    <row r="106" spans="1:13">
      <c r="H106" s="63"/>
    </row>
    <row r="107" spans="1:13">
      <c r="C107" s="82"/>
      <c r="D107" s="83"/>
      <c r="E107" s="83"/>
      <c r="F107" s="84"/>
      <c r="G107" s="83"/>
      <c r="H107" s="85"/>
      <c r="I107" s="86"/>
      <c r="J107" s="87"/>
    </row>
    <row r="108" spans="1:13">
      <c r="C108" s="88"/>
      <c r="D108" s="45"/>
      <c r="E108" s="45" t="s">
        <v>516</v>
      </c>
      <c r="F108" s="46"/>
      <c r="G108" s="45"/>
      <c r="H108" s="89" t="s">
        <v>517</v>
      </c>
      <c r="I108" s="12"/>
      <c r="J108" s="90" t="s">
        <v>518</v>
      </c>
    </row>
    <row r="109" spans="1:13">
      <c r="C109" s="91" t="s">
        <v>519</v>
      </c>
      <c r="D109" s="92"/>
      <c r="E109" s="93">
        <f>E105</f>
        <v>77.260000000000019</v>
      </c>
      <c r="F109" s="94"/>
      <c r="G109" s="92" t="s">
        <v>520</v>
      </c>
      <c r="H109" s="95">
        <v>20</v>
      </c>
      <c r="I109" s="92" t="s">
        <v>514</v>
      </c>
      <c r="J109" s="96">
        <v>4</v>
      </c>
    </row>
    <row r="110" spans="1:13">
      <c r="H110" s="63"/>
    </row>
    <row r="111" spans="1:13">
      <c r="H111" s="63"/>
    </row>
    <row r="112" spans="1:13">
      <c r="H112" s="63"/>
    </row>
    <row r="113" spans="8:8">
      <c r="H113" s="63"/>
    </row>
    <row r="114" spans="8:8">
      <c r="H114" s="63"/>
    </row>
    <row r="115" spans="8:8">
      <c r="H115" s="63"/>
    </row>
    <row r="116" spans="8:8">
      <c r="H116" s="63"/>
    </row>
    <row r="117" spans="8:8">
      <c r="H117" s="63"/>
    </row>
    <row r="118" spans="8:8">
      <c r="H118" s="63"/>
    </row>
    <row r="119" spans="8:8">
      <c r="H119" s="63"/>
    </row>
    <row r="120" spans="8:8">
      <c r="H120" s="63"/>
    </row>
    <row r="121" spans="8:8">
      <c r="H121" s="63"/>
    </row>
    <row r="122" spans="8:8">
      <c r="H122" s="63"/>
    </row>
    <row r="123" spans="8:8">
      <c r="H123" s="63"/>
    </row>
    <row r="124" spans="8:8">
      <c r="H124" s="63"/>
    </row>
    <row r="125" spans="8:8">
      <c r="H125" s="63"/>
    </row>
    <row r="126" spans="8:8">
      <c r="H126" s="63"/>
    </row>
    <row r="127" spans="8:8">
      <c r="H127" s="63"/>
    </row>
    <row r="128" spans="8:8">
      <c r="H128" s="63"/>
    </row>
    <row r="129" spans="8:8">
      <c r="H129" s="63"/>
    </row>
    <row r="130" spans="8:8">
      <c r="H130" s="63"/>
    </row>
    <row r="131" spans="8:8">
      <c r="H131" s="63"/>
    </row>
    <row r="132" spans="8:8">
      <c r="H132" s="63"/>
    </row>
    <row r="133" spans="8:8">
      <c r="H133" s="63"/>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AI115"/>
  <sheetViews>
    <sheetView topLeftCell="A85" zoomScale="90" zoomScaleNormal="90" workbookViewId="0">
      <selection activeCell="G96" sqref="G96"/>
    </sheetView>
  </sheetViews>
  <sheetFormatPr defaultColWidth="11.42578125" defaultRowHeight="12.75"/>
  <cols>
    <col min="1" max="1" width="4.7109375" style="20" customWidth="1"/>
    <col min="2" max="2" width="7.5703125" style="20" customWidth="1"/>
    <col min="3" max="3" width="35.85546875" customWidth="1"/>
    <col min="4" max="4" width="6.5703125" style="16" customWidth="1"/>
    <col min="5" max="5" width="6" style="16" customWidth="1"/>
    <col min="6" max="6" width="10.28515625" style="26" customWidth="1"/>
    <col min="7" max="7" width="11" style="16" customWidth="1"/>
    <col min="8" max="8" width="5.7109375" style="26" customWidth="1"/>
    <col min="254" max="254" width="4.7109375" customWidth="1"/>
    <col min="255" max="255" width="7.5703125" customWidth="1"/>
    <col min="256" max="256" width="35.85546875" customWidth="1"/>
    <col min="257" max="257" width="6.5703125" customWidth="1"/>
    <col min="258" max="258" width="6" customWidth="1"/>
    <col min="259" max="259" width="10.28515625" customWidth="1"/>
    <col min="260" max="260" width="12.140625" customWidth="1"/>
    <col min="261" max="261" width="13.140625" customWidth="1"/>
    <col min="262" max="262" width="12.85546875" customWidth="1"/>
    <col min="263" max="263" width="11.5703125" bestFit="1" customWidth="1"/>
    <col min="264" max="264" width="7.140625" customWidth="1"/>
    <col min="510" max="510" width="4.7109375" customWidth="1"/>
    <col min="511" max="511" width="7.5703125" customWidth="1"/>
    <col min="512" max="512" width="35.85546875" customWidth="1"/>
    <col min="513" max="513" width="6.5703125" customWidth="1"/>
    <col min="514" max="514" width="6" customWidth="1"/>
    <col min="515" max="515" width="10.28515625" customWidth="1"/>
    <col min="516" max="516" width="12.140625" customWidth="1"/>
    <col min="517" max="517" width="13.140625" customWidth="1"/>
    <col min="518" max="518" width="12.85546875" customWidth="1"/>
    <col min="519" max="519" width="11.5703125" bestFit="1" customWidth="1"/>
    <col min="520" max="520" width="7.140625" customWidth="1"/>
    <col min="766" max="766" width="4.7109375" customWidth="1"/>
    <col min="767" max="767" width="7.5703125" customWidth="1"/>
    <col min="768" max="768" width="35.85546875" customWidth="1"/>
    <col min="769" max="769" width="6.5703125" customWidth="1"/>
    <col min="770" max="770" width="6" customWidth="1"/>
    <col min="771" max="771" width="10.28515625" customWidth="1"/>
    <col min="772" max="772" width="12.140625" customWidth="1"/>
    <col min="773" max="773" width="13.140625" customWidth="1"/>
    <col min="774" max="774" width="12.85546875" customWidth="1"/>
    <col min="775" max="775" width="11.5703125" bestFit="1" customWidth="1"/>
    <col min="776" max="776" width="7.140625" customWidth="1"/>
    <col min="1022" max="1022" width="4.7109375" customWidth="1"/>
    <col min="1023" max="1023" width="7.5703125" customWidth="1"/>
    <col min="1024" max="1024" width="35.85546875" customWidth="1"/>
    <col min="1025" max="1025" width="6.5703125" customWidth="1"/>
    <col min="1026" max="1026" width="6" customWidth="1"/>
    <col min="1027" max="1027" width="10.28515625" customWidth="1"/>
    <col min="1028" max="1028" width="12.140625" customWidth="1"/>
    <col min="1029" max="1029" width="13.140625" customWidth="1"/>
    <col min="1030" max="1030" width="12.85546875" customWidth="1"/>
    <col min="1031" max="1031" width="11.5703125" bestFit="1" customWidth="1"/>
    <col min="1032" max="1032" width="7.140625" customWidth="1"/>
    <col min="1278" max="1278" width="4.7109375" customWidth="1"/>
    <col min="1279" max="1279" width="7.5703125" customWidth="1"/>
    <col min="1280" max="1280" width="35.85546875" customWidth="1"/>
    <col min="1281" max="1281" width="6.5703125" customWidth="1"/>
    <col min="1282" max="1282" width="6" customWidth="1"/>
    <col min="1283" max="1283" width="10.28515625" customWidth="1"/>
    <col min="1284" max="1284" width="12.140625" customWidth="1"/>
    <col min="1285" max="1285" width="13.140625" customWidth="1"/>
    <col min="1286" max="1286" width="12.85546875" customWidth="1"/>
    <col min="1287" max="1287" width="11.5703125" bestFit="1" customWidth="1"/>
    <col min="1288" max="1288" width="7.140625" customWidth="1"/>
    <col min="1534" max="1534" width="4.7109375" customWidth="1"/>
    <col min="1535" max="1535" width="7.5703125" customWidth="1"/>
    <col min="1536" max="1536" width="35.85546875" customWidth="1"/>
    <col min="1537" max="1537" width="6.5703125" customWidth="1"/>
    <col min="1538" max="1538" width="6" customWidth="1"/>
    <col min="1539" max="1539" width="10.28515625" customWidth="1"/>
    <col min="1540" max="1540" width="12.140625" customWidth="1"/>
    <col min="1541" max="1541" width="13.140625" customWidth="1"/>
    <col min="1542" max="1542" width="12.85546875" customWidth="1"/>
    <col min="1543" max="1543" width="11.5703125" bestFit="1" customWidth="1"/>
    <col min="1544" max="1544" width="7.140625" customWidth="1"/>
    <col min="1790" max="1790" width="4.7109375" customWidth="1"/>
    <col min="1791" max="1791" width="7.5703125" customWidth="1"/>
    <col min="1792" max="1792" width="35.85546875" customWidth="1"/>
    <col min="1793" max="1793" width="6.5703125" customWidth="1"/>
    <col min="1794" max="1794" width="6" customWidth="1"/>
    <col min="1795" max="1795" width="10.28515625" customWidth="1"/>
    <col min="1796" max="1796" width="12.140625" customWidth="1"/>
    <col min="1797" max="1797" width="13.140625" customWidth="1"/>
    <col min="1798" max="1798" width="12.85546875" customWidth="1"/>
    <col min="1799" max="1799" width="11.5703125" bestFit="1" customWidth="1"/>
    <col min="1800" max="1800" width="7.140625" customWidth="1"/>
    <col min="2046" max="2046" width="4.7109375" customWidth="1"/>
    <col min="2047" max="2047" width="7.5703125" customWidth="1"/>
    <col min="2048" max="2048" width="35.85546875" customWidth="1"/>
    <col min="2049" max="2049" width="6.5703125" customWidth="1"/>
    <col min="2050" max="2050" width="6" customWidth="1"/>
    <col min="2051" max="2051" width="10.28515625" customWidth="1"/>
    <col min="2052" max="2052" width="12.140625" customWidth="1"/>
    <col min="2053" max="2053" width="13.140625" customWidth="1"/>
    <col min="2054" max="2054" width="12.85546875" customWidth="1"/>
    <col min="2055" max="2055" width="11.5703125" bestFit="1" customWidth="1"/>
    <col min="2056" max="2056" width="7.140625" customWidth="1"/>
    <col min="2302" max="2302" width="4.7109375" customWidth="1"/>
    <col min="2303" max="2303" width="7.5703125" customWidth="1"/>
    <col min="2304" max="2304" width="35.85546875" customWidth="1"/>
    <col min="2305" max="2305" width="6.5703125" customWidth="1"/>
    <col min="2306" max="2306" width="6" customWidth="1"/>
    <col min="2307" max="2307" width="10.28515625" customWidth="1"/>
    <col min="2308" max="2308" width="12.140625" customWidth="1"/>
    <col min="2309" max="2309" width="13.140625" customWidth="1"/>
    <col min="2310" max="2310" width="12.85546875" customWidth="1"/>
    <col min="2311" max="2311" width="11.5703125" bestFit="1" customWidth="1"/>
    <col min="2312" max="2312" width="7.140625" customWidth="1"/>
    <col min="2558" max="2558" width="4.7109375" customWidth="1"/>
    <col min="2559" max="2559" width="7.5703125" customWidth="1"/>
    <col min="2560" max="2560" width="35.85546875" customWidth="1"/>
    <col min="2561" max="2561" width="6.5703125" customWidth="1"/>
    <col min="2562" max="2562" width="6" customWidth="1"/>
    <col min="2563" max="2563" width="10.28515625" customWidth="1"/>
    <col min="2564" max="2564" width="12.140625" customWidth="1"/>
    <col min="2565" max="2565" width="13.140625" customWidth="1"/>
    <col min="2566" max="2566" width="12.85546875" customWidth="1"/>
    <col min="2567" max="2567" width="11.5703125" bestFit="1" customWidth="1"/>
    <col min="2568" max="2568" width="7.140625" customWidth="1"/>
    <col min="2814" max="2814" width="4.7109375" customWidth="1"/>
    <col min="2815" max="2815" width="7.5703125" customWidth="1"/>
    <col min="2816" max="2816" width="35.85546875" customWidth="1"/>
    <col min="2817" max="2817" width="6.5703125" customWidth="1"/>
    <col min="2818" max="2818" width="6" customWidth="1"/>
    <col min="2819" max="2819" width="10.28515625" customWidth="1"/>
    <col min="2820" max="2820" width="12.140625" customWidth="1"/>
    <col min="2821" max="2821" width="13.140625" customWidth="1"/>
    <col min="2822" max="2822" width="12.85546875" customWidth="1"/>
    <col min="2823" max="2823" width="11.5703125" bestFit="1" customWidth="1"/>
    <col min="2824" max="2824" width="7.140625" customWidth="1"/>
    <col min="3070" max="3070" width="4.7109375" customWidth="1"/>
    <col min="3071" max="3071" width="7.5703125" customWidth="1"/>
    <col min="3072" max="3072" width="35.85546875" customWidth="1"/>
    <col min="3073" max="3073" width="6.5703125" customWidth="1"/>
    <col min="3074" max="3074" width="6" customWidth="1"/>
    <col min="3075" max="3075" width="10.28515625" customWidth="1"/>
    <col min="3076" max="3076" width="12.140625" customWidth="1"/>
    <col min="3077" max="3077" width="13.140625" customWidth="1"/>
    <col min="3078" max="3078" width="12.85546875" customWidth="1"/>
    <col min="3079" max="3079" width="11.5703125" bestFit="1" customWidth="1"/>
    <col min="3080" max="3080" width="7.140625" customWidth="1"/>
    <col min="3326" max="3326" width="4.7109375" customWidth="1"/>
    <col min="3327" max="3327" width="7.5703125" customWidth="1"/>
    <col min="3328" max="3328" width="35.85546875" customWidth="1"/>
    <col min="3329" max="3329" width="6.5703125" customWidth="1"/>
    <col min="3330" max="3330" width="6" customWidth="1"/>
    <col min="3331" max="3331" width="10.28515625" customWidth="1"/>
    <col min="3332" max="3332" width="12.140625" customWidth="1"/>
    <col min="3333" max="3333" width="13.140625" customWidth="1"/>
    <col min="3334" max="3334" width="12.85546875" customWidth="1"/>
    <col min="3335" max="3335" width="11.5703125" bestFit="1" customWidth="1"/>
    <col min="3336" max="3336" width="7.140625" customWidth="1"/>
    <col min="3582" max="3582" width="4.7109375" customWidth="1"/>
    <col min="3583" max="3583" width="7.5703125" customWidth="1"/>
    <col min="3584" max="3584" width="35.85546875" customWidth="1"/>
    <col min="3585" max="3585" width="6.5703125" customWidth="1"/>
    <col min="3586" max="3586" width="6" customWidth="1"/>
    <col min="3587" max="3587" width="10.28515625" customWidth="1"/>
    <col min="3588" max="3588" width="12.140625" customWidth="1"/>
    <col min="3589" max="3589" width="13.140625" customWidth="1"/>
    <col min="3590" max="3590" width="12.85546875" customWidth="1"/>
    <col min="3591" max="3591" width="11.5703125" bestFit="1" customWidth="1"/>
    <col min="3592" max="3592" width="7.140625" customWidth="1"/>
    <col min="3838" max="3838" width="4.7109375" customWidth="1"/>
    <col min="3839" max="3839" width="7.5703125" customWidth="1"/>
    <col min="3840" max="3840" width="35.85546875" customWidth="1"/>
    <col min="3841" max="3841" width="6.5703125" customWidth="1"/>
    <col min="3842" max="3842" width="6" customWidth="1"/>
    <col min="3843" max="3843" width="10.28515625" customWidth="1"/>
    <col min="3844" max="3844" width="12.140625" customWidth="1"/>
    <col min="3845" max="3845" width="13.140625" customWidth="1"/>
    <col min="3846" max="3846" width="12.85546875" customWidth="1"/>
    <col min="3847" max="3847" width="11.5703125" bestFit="1" customWidth="1"/>
    <col min="3848" max="3848" width="7.140625" customWidth="1"/>
    <col min="4094" max="4094" width="4.7109375" customWidth="1"/>
    <col min="4095" max="4095" width="7.5703125" customWidth="1"/>
    <col min="4096" max="4096" width="35.85546875" customWidth="1"/>
    <col min="4097" max="4097" width="6.5703125" customWidth="1"/>
    <col min="4098" max="4098" width="6" customWidth="1"/>
    <col min="4099" max="4099" width="10.28515625" customWidth="1"/>
    <col min="4100" max="4100" width="12.140625" customWidth="1"/>
    <col min="4101" max="4101" width="13.140625" customWidth="1"/>
    <col min="4102" max="4102" width="12.85546875" customWidth="1"/>
    <col min="4103" max="4103" width="11.5703125" bestFit="1" customWidth="1"/>
    <col min="4104" max="4104" width="7.140625" customWidth="1"/>
    <col min="4350" max="4350" width="4.7109375" customWidth="1"/>
    <col min="4351" max="4351" width="7.5703125" customWidth="1"/>
    <col min="4352" max="4352" width="35.85546875" customWidth="1"/>
    <col min="4353" max="4353" width="6.5703125" customWidth="1"/>
    <col min="4354" max="4354" width="6" customWidth="1"/>
    <col min="4355" max="4355" width="10.28515625" customWidth="1"/>
    <col min="4356" max="4356" width="12.140625" customWidth="1"/>
    <col min="4357" max="4357" width="13.140625" customWidth="1"/>
    <col min="4358" max="4358" width="12.85546875" customWidth="1"/>
    <col min="4359" max="4359" width="11.5703125" bestFit="1" customWidth="1"/>
    <col min="4360" max="4360" width="7.140625" customWidth="1"/>
    <col min="4606" max="4606" width="4.7109375" customWidth="1"/>
    <col min="4607" max="4607" width="7.5703125" customWidth="1"/>
    <col min="4608" max="4608" width="35.85546875" customWidth="1"/>
    <col min="4609" max="4609" width="6.5703125" customWidth="1"/>
    <col min="4610" max="4610" width="6" customWidth="1"/>
    <col min="4611" max="4611" width="10.28515625" customWidth="1"/>
    <col min="4612" max="4612" width="12.140625" customWidth="1"/>
    <col min="4613" max="4613" width="13.140625" customWidth="1"/>
    <col min="4614" max="4614" width="12.85546875" customWidth="1"/>
    <col min="4615" max="4615" width="11.5703125" bestFit="1" customWidth="1"/>
    <col min="4616" max="4616" width="7.140625" customWidth="1"/>
    <col min="4862" max="4862" width="4.7109375" customWidth="1"/>
    <col min="4863" max="4863" width="7.5703125" customWidth="1"/>
    <col min="4864" max="4864" width="35.85546875" customWidth="1"/>
    <col min="4865" max="4865" width="6.5703125" customWidth="1"/>
    <col min="4866" max="4866" width="6" customWidth="1"/>
    <col min="4867" max="4867" width="10.28515625" customWidth="1"/>
    <col min="4868" max="4868" width="12.140625" customWidth="1"/>
    <col min="4869" max="4869" width="13.140625" customWidth="1"/>
    <col min="4870" max="4870" width="12.85546875" customWidth="1"/>
    <col min="4871" max="4871" width="11.5703125" bestFit="1" customWidth="1"/>
    <col min="4872" max="4872" width="7.140625" customWidth="1"/>
    <col min="5118" max="5118" width="4.7109375" customWidth="1"/>
    <col min="5119" max="5119" width="7.5703125" customWidth="1"/>
    <col min="5120" max="5120" width="35.85546875" customWidth="1"/>
    <col min="5121" max="5121" width="6.5703125" customWidth="1"/>
    <col min="5122" max="5122" width="6" customWidth="1"/>
    <col min="5123" max="5123" width="10.28515625" customWidth="1"/>
    <col min="5124" max="5124" width="12.140625" customWidth="1"/>
    <col min="5125" max="5125" width="13.140625" customWidth="1"/>
    <col min="5126" max="5126" width="12.85546875" customWidth="1"/>
    <col min="5127" max="5127" width="11.5703125" bestFit="1" customWidth="1"/>
    <col min="5128" max="5128" width="7.140625" customWidth="1"/>
    <col min="5374" max="5374" width="4.7109375" customWidth="1"/>
    <col min="5375" max="5375" width="7.5703125" customWidth="1"/>
    <col min="5376" max="5376" width="35.85546875" customWidth="1"/>
    <col min="5377" max="5377" width="6.5703125" customWidth="1"/>
    <col min="5378" max="5378" width="6" customWidth="1"/>
    <col min="5379" max="5379" width="10.28515625" customWidth="1"/>
    <col min="5380" max="5380" width="12.140625" customWidth="1"/>
    <col min="5381" max="5381" width="13.140625" customWidth="1"/>
    <col min="5382" max="5382" width="12.85546875" customWidth="1"/>
    <col min="5383" max="5383" width="11.5703125" bestFit="1" customWidth="1"/>
    <col min="5384" max="5384" width="7.140625" customWidth="1"/>
    <col min="5630" max="5630" width="4.7109375" customWidth="1"/>
    <col min="5631" max="5631" width="7.5703125" customWidth="1"/>
    <col min="5632" max="5632" width="35.85546875" customWidth="1"/>
    <col min="5633" max="5633" width="6.5703125" customWidth="1"/>
    <col min="5634" max="5634" width="6" customWidth="1"/>
    <col min="5635" max="5635" width="10.28515625" customWidth="1"/>
    <col min="5636" max="5636" width="12.140625" customWidth="1"/>
    <col min="5637" max="5637" width="13.140625" customWidth="1"/>
    <col min="5638" max="5638" width="12.85546875" customWidth="1"/>
    <col min="5639" max="5639" width="11.5703125" bestFit="1" customWidth="1"/>
    <col min="5640" max="5640" width="7.140625" customWidth="1"/>
    <col min="5886" max="5886" width="4.7109375" customWidth="1"/>
    <col min="5887" max="5887" width="7.5703125" customWidth="1"/>
    <col min="5888" max="5888" width="35.85546875" customWidth="1"/>
    <col min="5889" max="5889" width="6.5703125" customWidth="1"/>
    <col min="5890" max="5890" width="6" customWidth="1"/>
    <col min="5891" max="5891" width="10.28515625" customWidth="1"/>
    <col min="5892" max="5892" width="12.140625" customWidth="1"/>
    <col min="5893" max="5893" width="13.140625" customWidth="1"/>
    <col min="5894" max="5894" width="12.85546875" customWidth="1"/>
    <col min="5895" max="5895" width="11.5703125" bestFit="1" customWidth="1"/>
    <col min="5896" max="5896" width="7.140625" customWidth="1"/>
    <col min="6142" max="6142" width="4.7109375" customWidth="1"/>
    <col min="6143" max="6143" width="7.5703125" customWidth="1"/>
    <col min="6144" max="6144" width="35.85546875" customWidth="1"/>
    <col min="6145" max="6145" width="6.5703125" customWidth="1"/>
    <col min="6146" max="6146" width="6" customWidth="1"/>
    <col min="6147" max="6147" width="10.28515625" customWidth="1"/>
    <col min="6148" max="6148" width="12.140625" customWidth="1"/>
    <col min="6149" max="6149" width="13.140625" customWidth="1"/>
    <col min="6150" max="6150" width="12.85546875" customWidth="1"/>
    <col min="6151" max="6151" width="11.5703125" bestFit="1" customWidth="1"/>
    <col min="6152" max="6152" width="7.140625" customWidth="1"/>
    <col min="6398" max="6398" width="4.7109375" customWidth="1"/>
    <col min="6399" max="6399" width="7.5703125" customWidth="1"/>
    <col min="6400" max="6400" width="35.85546875" customWidth="1"/>
    <col min="6401" max="6401" width="6.5703125" customWidth="1"/>
    <col min="6402" max="6402" width="6" customWidth="1"/>
    <col min="6403" max="6403" width="10.28515625" customWidth="1"/>
    <col min="6404" max="6404" width="12.140625" customWidth="1"/>
    <col min="6405" max="6405" width="13.140625" customWidth="1"/>
    <col min="6406" max="6406" width="12.85546875" customWidth="1"/>
    <col min="6407" max="6407" width="11.5703125" bestFit="1" customWidth="1"/>
    <col min="6408" max="6408" width="7.140625" customWidth="1"/>
    <col min="6654" max="6654" width="4.7109375" customWidth="1"/>
    <col min="6655" max="6655" width="7.5703125" customWidth="1"/>
    <col min="6656" max="6656" width="35.85546875" customWidth="1"/>
    <col min="6657" max="6657" width="6.5703125" customWidth="1"/>
    <col min="6658" max="6658" width="6" customWidth="1"/>
    <col min="6659" max="6659" width="10.28515625" customWidth="1"/>
    <col min="6660" max="6660" width="12.140625" customWidth="1"/>
    <col min="6661" max="6661" width="13.140625" customWidth="1"/>
    <col min="6662" max="6662" width="12.85546875" customWidth="1"/>
    <col min="6663" max="6663" width="11.5703125" bestFit="1" customWidth="1"/>
    <col min="6664" max="6664" width="7.140625" customWidth="1"/>
    <col min="6910" max="6910" width="4.7109375" customWidth="1"/>
    <col min="6911" max="6911" width="7.5703125" customWidth="1"/>
    <col min="6912" max="6912" width="35.85546875" customWidth="1"/>
    <col min="6913" max="6913" width="6.5703125" customWidth="1"/>
    <col min="6914" max="6914" width="6" customWidth="1"/>
    <col min="6915" max="6915" width="10.28515625" customWidth="1"/>
    <col min="6916" max="6916" width="12.140625" customWidth="1"/>
    <col min="6917" max="6917" width="13.140625" customWidth="1"/>
    <col min="6918" max="6918" width="12.85546875" customWidth="1"/>
    <col min="6919" max="6919" width="11.5703125" bestFit="1" customWidth="1"/>
    <col min="6920" max="6920" width="7.140625" customWidth="1"/>
    <col min="7166" max="7166" width="4.7109375" customWidth="1"/>
    <col min="7167" max="7167" width="7.5703125" customWidth="1"/>
    <col min="7168" max="7168" width="35.85546875" customWidth="1"/>
    <col min="7169" max="7169" width="6.5703125" customWidth="1"/>
    <col min="7170" max="7170" width="6" customWidth="1"/>
    <col min="7171" max="7171" width="10.28515625" customWidth="1"/>
    <col min="7172" max="7172" width="12.140625" customWidth="1"/>
    <col min="7173" max="7173" width="13.140625" customWidth="1"/>
    <col min="7174" max="7174" width="12.85546875" customWidth="1"/>
    <col min="7175" max="7175" width="11.5703125" bestFit="1" customWidth="1"/>
    <col min="7176" max="7176" width="7.140625" customWidth="1"/>
    <col min="7422" max="7422" width="4.7109375" customWidth="1"/>
    <col min="7423" max="7423" width="7.5703125" customWidth="1"/>
    <col min="7424" max="7424" width="35.85546875" customWidth="1"/>
    <col min="7425" max="7425" width="6.5703125" customWidth="1"/>
    <col min="7426" max="7426" width="6" customWidth="1"/>
    <col min="7427" max="7427" width="10.28515625" customWidth="1"/>
    <col min="7428" max="7428" width="12.140625" customWidth="1"/>
    <col min="7429" max="7429" width="13.140625" customWidth="1"/>
    <col min="7430" max="7430" width="12.85546875" customWidth="1"/>
    <col min="7431" max="7431" width="11.5703125" bestFit="1" customWidth="1"/>
    <col min="7432" max="7432" width="7.140625" customWidth="1"/>
    <col min="7678" max="7678" width="4.7109375" customWidth="1"/>
    <col min="7679" max="7679" width="7.5703125" customWidth="1"/>
    <col min="7680" max="7680" width="35.85546875" customWidth="1"/>
    <col min="7681" max="7681" width="6.5703125" customWidth="1"/>
    <col min="7682" max="7682" width="6" customWidth="1"/>
    <col min="7683" max="7683" width="10.28515625" customWidth="1"/>
    <col min="7684" max="7684" width="12.140625" customWidth="1"/>
    <col min="7685" max="7685" width="13.140625" customWidth="1"/>
    <col min="7686" max="7686" width="12.85546875" customWidth="1"/>
    <col min="7687" max="7687" width="11.5703125" bestFit="1" customWidth="1"/>
    <col min="7688" max="7688" width="7.140625" customWidth="1"/>
    <col min="7934" max="7934" width="4.7109375" customWidth="1"/>
    <col min="7935" max="7935" width="7.5703125" customWidth="1"/>
    <col min="7936" max="7936" width="35.85546875" customWidth="1"/>
    <col min="7937" max="7937" width="6.5703125" customWidth="1"/>
    <col min="7938" max="7938" width="6" customWidth="1"/>
    <col min="7939" max="7939" width="10.28515625" customWidth="1"/>
    <col min="7940" max="7940" width="12.140625" customWidth="1"/>
    <col min="7941" max="7941" width="13.140625" customWidth="1"/>
    <col min="7942" max="7942" width="12.85546875" customWidth="1"/>
    <col min="7943" max="7943" width="11.5703125" bestFit="1" customWidth="1"/>
    <col min="7944" max="7944" width="7.140625" customWidth="1"/>
    <col min="8190" max="8190" width="4.7109375" customWidth="1"/>
    <col min="8191" max="8191" width="7.5703125" customWidth="1"/>
    <col min="8192" max="8192" width="35.85546875" customWidth="1"/>
    <col min="8193" max="8193" width="6.5703125" customWidth="1"/>
    <col min="8194" max="8194" width="6" customWidth="1"/>
    <col min="8195" max="8195" width="10.28515625" customWidth="1"/>
    <col min="8196" max="8196" width="12.140625" customWidth="1"/>
    <col min="8197" max="8197" width="13.140625" customWidth="1"/>
    <col min="8198" max="8198" width="12.85546875" customWidth="1"/>
    <col min="8199" max="8199" width="11.5703125" bestFit="1" customWidth="1"/>
    <col min="8200" max="8200" width="7.140625" customWidth="1"/>
    <col min="8446" max="8446" width="4.7109375" customWidth="1"/>
    <col min="8447" max="8447" width="7.5703125" customWidth="1"/>
    <col min="8448" max="8448" width="35.85546875" customWidth="1"/>
    <col min="8449" max="8449" width="6.5703125" customWidth="1"/>
    <col min="8450" max="8450" width="6" customWidth="1"/>
    <col min="8451" max="8451" width="10.28515625" customWidth="1"/>
    <col min="8452" max="8452" width="12.140625" customWidth="1"/>
    <col min="8453" max="8453" width="13.140625" customWidth="1"/>
    <col min="8454" max="8454" width="12.85546875" customWidth="1"/>
    <col min="8455" max="8455" width="11.5703125" bestFit="1" customWidth="1"/>
    <col min="8456" max="8456" width="7.140625" customWidth="1"/>
    <col min="8702" max="8702" width="4.7109375" customWidth="1"/>
    <col min="8703" max="8703" width="7.5703125" customWidth="1"/>
    <col min="8704" max="8704" width="35.85546875" customWidth="1"/>
    <col min="8705" max="8705" width="6.5703125" customWidth="1"/>
    <col min="8706" max="8706" width="6" customWidth="1"/>
    <col min="8707" max="8707" width="10.28515625" customWidth="1"/>
    <col min="8708" max="8708" width="12.140625" customWidth="1"/>
    <col min="8709" max="8709" width="13.140625" customWidth="1"/>
    <col min="8710" max="8710" width="12.85546875" customWidth="1"/>
    <col min="8711" max="8711" width="11.5703125" bestFit="1" customWidth="1"/>
    <col min="8712" max="8712" width="7.140625" customWidth="1"/>
    <col min="8958" max="8958" width="4.7109375" customWidth="1"/>
    <col min="8959" max="8959" width="7.5703125" customWidth="1"/>
    <col min="8960" max="8960" width="35.85546875" customWidth="1"/>
    <col min="8961" max="8961" width="6.5703125" customWidth="1"/>
    <col min="8962" max="8962" width="6" customWidth="1"/>
    <col min="8963" max="8963" width="10.28515625" customWidth="1"/>
    <col min="8964" max="8964" width="12.140625" customWidth="1"/>
    <col min="8965" max="8965" width="13.140625" customWidth="1"/>
    <col min="8966" max="8966" width="12.85546875" customWidth="1"/>
    <col min="8967" max="8967" width="11.5703125" bestFit="1" customWidth="1"/>
    <col min="8968" max="8968" width="7.140625" customWidth="1"/>
    <col min="9214" max="9214" width="4.7109375" customWidth="1"/>
    <col min="9215" max="9215" width="7.5703125" customWidth="1"/>
    <col min="9216" max="9216" width="35.85546875" customWidth="1"/>
    <col min="9217" max="9217" width="6.5703125" customWidth="1"/>
    <col min="9218" max="9218" width="6" customWidth="1"/>
    <col min="9219" max="9219" width="10.28515625" customWidth="1"/>
    <col min="9220" max="9220" width="12.140625" customWidth="1"/>
    <col min="9221" max="9221" width="13.140625" customWidth="1"/>
    <col min="9222" max="9222" width="12.85546875" customWidth="1"/>
    <col min="9223" max="9223" width="11.5703125" bestFit="1" customWidth="1"/>
    <col min="9224" max="9224" width="7.140625" customWidth="1"/>
    <col min="9470" max="9470" width="4.7109375" customWidth="1"/>
    <col min="9471" max="9471" width="7.5703125" customWidth="1"/>
    <col min="9472" max="9472" width="35.85546875" customWidth="1"/>
    <col min="9473" max="9473" width="6.5703125" customWidth="1"/>
    <col min="9474" max="9474" width="6" customWidth="1"/>
    <col min="9475" max="9475" width="10.28515625" customWidth="1"/>
    <col min="9476" max="9476" width="12.140625" customWidth="1"/>
    <col min="9477" max="9477" width="13.140625" customWidth="1"/>
    <col min="9478" max="9478" width="12.85546875" customWidth="1"/>
    <col min="9479" max="9479" width="11.5703125" bestFit="1" customWidth="1"/>
    <col min="9480" max="9480" width="7.140625" customWidth="1"/>
    <col min="9726" max="9726" width="4.7109375" customWidth="1"/>
    <col min="9727" max="9727" width="7.5703125" customWidth="1"/>
    <col min="9728" max="9728" width="35.85546875" customWidth="1"/>
    <col min="9729" max="9729" width="6.5703125" customWidth="1"/>
    <col min="9730" max="9730" width="6" customWidth="1"/>
    <col min="9731" max="9731" width="10.28515625" customWidth="1"/>
    <col min="9732" max="9732" width="12.140625" customWidth="1"/>
    <col min="9733" max="9733" width="13.140625" customWidth="1"/>
    <col min="9734" max="9734" width="12.85546875" customWidth="1"/>
    <col min="9735" max="9735" width="11.5703125" bestFit="1" customWidth="1"/>
    <col min="9736" max="9736" width="7.140625" customWidth="1"/>
    <col min="9982" max="9982" width="4.7109375" customWidth="1"/>
    <col min="9983" max="9983" width="7.5703125" customWidth="1"/>
    <col min="9984" max="9984" width="35.85546875" customWidth="1"/>
    <col min="9985" max="9985" width="6.5703125" customWidth="1"/>
    <col min="9986" max="9986" width="6" customWidth="1"/>
    <col min="9987" max="9987" width="10.28515625" customWidth="1"/>
    <col min="9988" max="9988" width="12.140625" customWidth="1"/>
    <col min="9989" max="9989" width="13.140625" customWidth="1"/>
    <col min="9990" max="9990" width="12.85546875" customWidth="1"/>
    <col min="9991" max="9991" width="11.5703125" bestFit="1" customWidth="1"/>
    <col min="9992" max="9992" width="7.140625" customWidth="1"/>
    <col min="10238" max="10238" width="4.7109375" customWidth="1"/>
    <col min="10239" max="10239" width="7.5703125" customWidth="1"/>
    <col min="10240" max="10240" width="35.85546875" customWidth="1"/>
    <col min="10241" max="10241" width="6.5703125" customWidth="1"/>
    <col min="10242" max="10242" width="6" customWidth="1"/>
    <col min="10243" max="10243" width="10.28515625" customWidth="1"/>
    <col min="10244" max="10244" width="12.140625" customWidth="1"/>
    <col min="10245" max="10245" width="13.140625" customWidth="1"/>
    <col min="10246" max="10246" width="12.85546875" customWidth="1"/>
    <col min="10247" max="10247" width="11.5703125" bestFit="1" customWidth="1"/>
    <col min="10248" max="10248" width="7.140625" customWidth="1"/>
    <col min="10494" max="10494" width="4.7109375" customWidth="1"/>
    <col min="10495" max="10495" width="7.5703125" customWidth="1"/>
    <col min="10496" max="10496" width="35.85546875" customWidth="1"/>
    <col min="10497" max="10497" width="6.5703125" customWidth="1"/>
    <col min="10498" max="10498" width="6" customWidth="1"/>
    <col min="10499" max="10499" width="10.28515625" customWidth="1"/>
    <col min="10500" max="10500" width="12.140625" customWidth="1"/>
    <col min="10501" max="10501" width="13.140625" customWidth="1"/>
    <col min="10502" max="10502" width="12.85546875" customWidth="1"/>
    <col min="10503" max="10503" width="11.5703125" bestFit="1" customWidth="1"/>
    <col min="10504" max="10504" width="7.140625" customWidth="1"/>
    <col min="10750" max="10750" width="4.7109375" customWidth="1"/>
    <col min="10751" max="10751" width="7.5703125" customWidth="1"/>
    <col min="10752" max="10752" width="35.85546875" customWidth="1"/>
    <col min="10753" max="10753" width="6.5703125" customWidth="1"/>
    <col min="10754" max="10754" width="6" customWidth="1"/>
    <col min="10755" max="10755" width="10.28515625" customWidth="1"/>
    <col min="10756" max="10756" width="12.140625" customWidth="1"/>
    <col min="10757" max="10757" width="13.140625" customWidth="1"/>
    <col min="10758" max="10758" width="12.85546875" customWidth="1"/>
    <col min="10759" max="10759" width="11.5703125" bestFit="1" customWidth="1"/>
    <col min="10760" max="10760" width="7.140625" customWidth="1"/>
    <col min="11006" max="11006" width="4.7109375" customWidth="1"/>
    <col min="11007" max="11007" width="7.5703125" customWidth="1"/>
    <col min="11008" max="11008" width="35.85546875" customWidth="1"/>
    <col min="11009" max="11009" width="6.5703125" customWidth="1"/>
    <col min="11010" max="11010" width="6" customWidth="1"/>
    <col min="11011" max="11011" width="10.28515625" customWidth="1"/>
    <col min="11012" max="11012" width="12.140625" customWidth="1"/>
    <col min="11013" max="11013" width="13.140625" customWidth="1"/>
    <col min="11014" max="11014" width="12.85546875" customWidth="1"/>
    <col min="11015" max="11015" width="11.5703125" bestFit="1" customWidth="1"/>
    <col min="11016" max="11016" width="7.140625" customWidth="1"/>
    <col min="11262" max="11262" width="4.7109375" customWidth="1"/>
    <col min="11263" max="11263" width="7.5703125" customWidth="1"/>
    <col min="11264" max="11264" width="35.85546875" customWidth="1"/>
    <col min="11265" max="11265" width="6.5703125" customWidth="1"/>
    <col min="11266" max="11266" width="6" customWidth="1"/>
    <col min="11267" max="11267" width="10.28515625" customWidth="1"/>
    <col min="11268" max="11268" width="12.140625" customWidth="1"/>
    <col min="11269" max="11269" width="13.140625" customWidth="1"/>
    <col min="11270" max="11270" width="12.85546875" customWidth="1"/>
    <col min="11271" max="11271" width="11.5703125" bestFit="1" customWidth="1"/>
    <col min="11272" max="11272" width="7.140625" customWidth="1"/>
    <col min="11518" max="11518" width="4.7109375" customWidth="1"/>
    <col min="11519" max="11519" width="7.5703125" customWidth="1"/>
    <col min="11520" max="11520" width="35.85546875" customWidth="1"/>
    <col min="11521" max="11521" width="6.5703125" customWidth="1"/>
    <col min="11522" max="11522" width="6" customWidth="1"/>
    <col min="11523" max="11523" width="10.28515625" customWidth="1"/>
    <col min="11524" max="11524" width="12.140625" customWidth="1"/>
    <col min="11525" max="11525" width="13.140625" customWidth="1"/>
    <col min="11526" max="11526" width="12.85546875" customWidth="1"/>
    <col min="11527" max="11527" width="11.5703125" bestFit="1" customWidth="1"/>
    <col min="11528" max="11528" width="7.140625" customWidth="1"/>
    <col min="11774" max="11774" width="4.7109375" customWidth="1"/>
    <col min="11775" max="11775" width="7.5703125" customWidth="1"/>
    <col min="11776" max="11776" width="35.85546875" customWidth="1"/>
    <col min="11777" max="11777" width="6.5703125" customWidth="1"/>
    <col min="11778" max="11778" width="6" customWidth="1"/>
    <col min="11779" max="11779" width="10.28515625" customWidth="1"/>
    <col min="11780" max="11780" width="12.140625" customWidth="1"/>
    <col min="11781" max="11781" width="13.140625" customWidth="1"/>
    <col min="11782" max="11782" width="12.85546875" customWidth="1"/>
    <col min="11783" max="11783" width="11.5703125" bestFit="1" customWidth="1"/>
    <col min="11784" max="11784" width="7.140625" customWidth="1"/>
    <col min="12030" max="12030" width="4.7109375" customWidth="1"/>
    <col min="12031" max="12031" width="7.5703125" customWidth="1"/>
    <col min="12032" max="12032" width="35.85546875" customWidth="1"/>
    <col min="12033" max="12033" width="6.5703125" customWidth="1"/>
    <col min="12034" max="12034" width="6" customWidth="1"/>
    <col min="12035" max="12035" width="10.28515625" customWidth="1"/>
    <col min="12036" max="12036" width="12.140625" customWidth="1"/>
    <col min="12037" max="12037" width="13.140625" customWidth="1"/>
    <col min="12038" max="12038" width="12.85546875" customWidth="1"/>
    <col min="12039" max="12039" width="11.5703125" bestFit="1" customWidth="1"/>
    <col min="12040" max="12040" width="7.140625" customWidth="1"/>
    <col min="12286" max="12286" width="4.7109375" customWidth="1"/>
    <col min="12287" max="12287" width="7.5703125" customWidth="1"/>
    <col min="12288" max="12288" width="35.85546875" customWidth="1"/>
    <col min="12289" max="12289" width="6.5703125" customWidth="1"/>
    <col min="12290" max="12290" width="6" customWidth="1"/>
    <col min="12291" max="12291" width="10.28515625" customWidth="1"/>
    <col min="12292" max="12292" width="12.140625" customWidth="1"/>
    <col min="12293" max="12293" width="13.140625" customWidth="1"/>
    <col min="12294" max="12294" width="12.85546875" customWidth="1"/>
    <col min="12295" max="12295" width="11.5703125" bestFit="1" customWidth="1"/>
    <col min="12296" max="12296" width="7.140625" customWidth="1"/>
    <col min="12542" max="12542" width="4.7109375" customWidth="1"/>
    <col min="12543" max="12543" width="7.5703125" customWidth="1"/>
    <col min="12544" max="12544" width="35.85546875" customWidth="1"/>
    <col min="12545" max="12545" width="6.5703125" customWidth="1"/>
    <col min="12546" max="12546" width="6" customWidth="1"/>
    <col min="12547" max="12547" width="10.28515625" customWidth="1"/>
    <col min="12548" max="12548" width="12.140625" customWidth="1"/>
    <col min="12549" max="12549" width="13.140625" customWidth="1"/>
    <col min="12550" max="12550" width="12.85546875" customWidth="1"/>
    <col min="12551" max="12551" width="11.5703125" bestFit="1" customWidth="1"/>
    <col min="12552" max="12552" width="7.140625" customWidth="1"/>
    <col min="12798" max="12798" width="4.7109375" customWidth="1"/>
    <col min="12799" max="12799" width="7.5703125" customWidth="1"/>
    <col min="12800" max="12800" width="35.85546875" customWidth="1"/>
    <col min="12801" max="12801" width="6.5703125" customWidth="1"/>
    <col min="12802" max="12802" width="6" customWidth="1"/>
    <col min="12803" max="12803" width="10.28515625" customWidth="1"/>
    <col min="12804" max="12804" width="12.140625" customWidth="1"/>
    <col min="12805" max="12805" width="13.140625" customWidth="1"/>
    <col min="12806" max="12806" width="12.85546875" customWidth="1"/>
    <col min="12807" max="12807" width="11.5703125" bestFit="1" customWidth="1"/>
    <col min="12808" max="12808" width="7.140625" customWidth="1"/>
    <col min="13054" max="13054" width="4.7109375" customWidth="1"/>
    <col min="13055" max="13055" width="7.5703125" customWidth="1"/>
    <col min="13056" max="13056" width="35.85546875" customWidth="1"/>
    <col min="13057" max="13057" width="6.5703125" customWidth="1"/>
    <col min="13058" max="13058" width="6" customWidth="1"/>
    <col min="13059" max="13059" width="10.28515625" customWidth="1"/>
    <col min="13060" max="13060" width="12.140625" customWidth="1"/>
    <col min="13061" max="13061" width="13.140625" customWidth="1"/>
    <col min="13062" max="13062" width="12.85546875" customWidth="1"/>
    <col min="13063" max="13063" width="11.5703125" bestFit="1" customWidth="1"/>
    <col min="13064" max="13064" width="7.140625" customWidth="1"/>
    <col min="13310" max="13310" width="4.7109375" customWidth="1"/>
    <col min="13311" max="13311" width="7.5703125" customWidth="1"/>
    <col min="13312" max="13312" width="35.85546875" customWidth="1"/>
    <col min="13313" max="13313" width="6.5703125" customWidth="1"/>
    <col min="13314" max="13314" width="6" customWidth="1"/>
    <col min="13315" max="13315" width="10.28515625" customWidth="1"/>
    <col min="13316" max="13316" width="12.140625" customWidth="1"/>
    <col min="13317" max="13317" width="13.140625" customWidth="1"/>
    <col min="13318" max="13318" width="12.85546875" customWidth="1"/>
    <col min="13319" max="13319" width="11.5703125" bestFit="1" customWidth="1"/>
    <col min="13320" max="13320" width="7.140625" customWidth="1"/>
    <col min="13566" max="13566" width="4.7109375" customWidth="1"/>
    <col min="13567" max="13567" width="7.5703125" customWidth="1"/>
    <col min="13568" max="13568" width="35.85546875" customWidth="1"/>
    <col min="13569" max="13569" width="6.5703125" customWidth="1"/>
    <col min="13570" max="13570" width="6" customWidth="1"/>
    <col min="13571" max="13571" width="10.28515625" customWidth="1"/>
    <col min="13572" max="13572" width="12.140625" customWidth="1"/>
    <col min="13573" max="13573" width="13.140625" customWidth="1"/>
    <col min="13574" max="13574" width="12.85546875" customWidth="1"/>
    <col min="13575" max="13575" width="11.5703125" bestFit="1" customWidth="1"/>
    <col min="13576" max="13576" width="7.140625" customWidth="1"/>
    <col min="13822" max="13822" width="4.7109375" customWidth="1"/>
    <col min="13823" max="13823" width="7.5703125" customWidth="1"/>
    <col min="13824" max="13824" width="35.85546875" customWidth="1"/>
    <col min="13825" max="13825" width="6.5703125" customWidth="1"/>
    <col min="13826" max="13826" width="6" customWidth="1"/>
    <col min="13827" max="13827" width="10.28515625" customWidth="1"/>
    <col min="13828" max="13828" width="12.140625" customWidth="1"/>
    <col min="13829" max="13829" width="13.140625" customWidth="1"/>
    <col min="13830" max="13830" width="12.85546875" customWidth="1"/>
    <col min="13831" max="13831" width="11.5703125" bestFit="1" customWidth="1"/>
    <col min="13832" max="13832" width="7.140625" customWidth="1"/>
    <col min="14078" max="14078" width="4.7109375" customWidth="1"/>
    <col min="14079" max="14079" width="7.5703125" customWidth="1"/>
    <col min="14080" max="14080" width="35.85546875" customWidth="1"/>
    <col min="14081" max="14081" width="6.5703125" customWidth="1"/>
    <col min="14082" max="14082" width="6" customWidth="1"/>
    <col min="14083" max="14083" width="10.28515625" customWidth="1"/>
    <col min="14084" max="14084" width="12.140625" customWidth="1"/>
    <col min="14085" max="14085" width="13.140625" customWidth="1"/>
    <col min="14086" max="14086" width="12.85546875" customWidth="1"/>
    <col min="14087" max="14087" width="11.5703125" bestFit="1" customWidth="1"/>
    <col min="14088" max="14088" width="7.140625" customWidth="1"/>
    <col min="14334" max="14334" width="4.7109375" customWidth="1"/>
    <col min="14335" max="14335" width="7.5703125" customWidth="1"/>
    <col min="14336" max="14336" width="35.85546875" customWidth="1"/>
    <col min="14337" max="14337" width="6.5703125" customWidth="1"/>
    <col min="14338" max="14338" width="6" customWidth="1"/>
    <col min="14339" max="14339" width="10.28515625" customWidth="1"/>
    <col min="14340" max="14340" width="12.140625" customWidth="1"/>
    <col min="14341" max="14341" width="13.140625" customWidth="1"/>
    <col min="14342" max="14342" width="12.85546875" customWidth="1"/>
    <col min="14343" max="14343" width="11.5703125" bestFit="1" customWidth="1"/>
    <col min="14344" max="14344" width="7.140625" customWidth="1"/>
    <col min="14590" max="14590" width="4.7109375" customWidth="1"/>
    <col min="14591" max="14591" width="7.5703125" customWidth="1"/>
    <col min="14592" max="14592" width="35.85546875" customWidth="1"/>
    <col min="14593" max="14593" width="6.5703125" customWidth="1"/>
    <col min="14594" max="14594" width="6" customWidth="1"/>
    <col min="14595" max="14595" width="10.28515625" customWidth="1"/>
    <col min="14596" max="14596" width="12.140625" customWidth="1"/>
    <col min="14597" max="14597" width="13.140625" customWidth="1"/>
    <col min="14598" max="14598" width="12.85546875" customWidth="1"/>
    <col min="14599" max="14599" width="11.5703125" bestFit="1" customWidth="1"/>
    <col min="14600" max="14600" width="7.140625" customWidth="1"/>
    <col min="14846" max="14846" width="4.7109375" customWidth="1"/>
    <col min="14847" max="14847" width="7.5703125" customWidth="1"/>
    <col min="14848" max="14848" width="35.85546875" customWidth="1"/>
    <col min="14849" max="14849" width="6.5703125" customWidth="1"/>
    <col min="14850" max="14850" width="6" customWidth="1"/>
    <col min="14851" max="14851" width="10.28515625" customWidth="1"/>
    <col min="14852" max="14852" width="12.140625" customWidth="1"/>
    <col min="14853" max="14853" width="13.140625" customWidth="1"/>
    <col min="14854" max="14854" width="12.85546875" customWidth="1"/>
    <col min="14855" max="14855" width="11.5703125" bestFit="1" customWidth="1"/>
    <col min="14856" max="14856" width="7.140625" customWidth="1"/>
    <col min="15102" max="15102" width="4.7109375" customWidth="1"/>
    <col min="15103" max="15103" width="7.5703125" customWidth="1"/>
    <col min="15104" max="15104" width="35.85546875" customWidth="1"/>
    <col min="15105" max="15105" width="6.5703125" customWidth="1"/>
    <col min="15106" max="15106" width="6" customWidth="1"/>
    <col min="15107" max="15107" width="10.28515625" customWidth="1"/>
    <col min="15108" max="15108" width="12.140625" customWidth="1"/>
    <col min="15109" max="15109" width="13.140625" customWidth="1"/>
    <col min="15110" max="15110" width="12.85546875" customWidth="1"/>
    <col min="15111" max="15111" width="11.5703125" bestFit="1" customWidth="1"/>
    <col min="15112" max="15112" width="7.140625" customWidth="1"/>
    <col min="15358" max="15358" width="4.7109375" customWidth="1"/>
    <col min="15359" max="15359" width="7.5703125" customWidth="1"/>
    <col min="15360" max="15360" width="35.85546875" customWidth="1"/>
    <col min="15361" max="15361" width="6.5703125" customWidth="1"/>
    <col min="15362" max="15362" width="6" customWidth="1"/>
    <col min="15363" max="15363" width="10.28515625" customWidth="1"/>
    <col min="15364" max="15364" width="12.140625" customWidth="1"/>
    <col min="15365" max="15365" width="13.140625" customWidth="1"/>
    <col min="15366" max="15366" width="12.85546875" customWidth="1"/>
    <col min="15367" max="15367" width="11.5703125" bestFit="1" customWidth="1"/>
    <col min="15368" max="15368" width="7.140625" customWidth="1"/>
    <col min="15614" max="15614" width="4.7109375" customWidth="1"/>
    <col min="15615" max="15615" width="7.5703125" customWidth="1"/>
    <col min="15616" max="15616" width="35.85546875" customWidth="1"/>
    <col min="15617" max="15617" width="6.5703125" customWidth="1"/>
    <col min="15618" max="15618" width="6" customWidth="1"/>
    <col min="15619" max="15619" width="10.28515625" customWidth="1"/>
    <col min="15620" max="15620" width="12.140625" customWidth="1"/>
    <col min="15621" max="15621" width="13.140625" customWidth="1"/>
    <col min="15622" max="15622" width="12.85546875" customWidth="1"/>
    <col min="15623" max="15623" width="11.5703125" bestFit="1" customWidth="1"/>
    <col min="15624" max="15624" width="7.140625" customWidth="1"/>
    <col min="15870" max="15870" width="4.7109375" customWidth="1"/>
    <col min="15871" max="15871" width="7.5703125" customWidth="1"/>
    <col min="15872" max="15872" width="35.85546875" customWidth="1"/>
    <col min="15873" max="15873" width="6.5703125" customWidth="1"/>
    <col min="15874" max="15874" width="6" customWidth="1"/>
    <col min="15875" max="15875" width="10.28515625" customWidth="1"/>
    <col min="15876" max="15876" width="12.140625" customWidth="1"/>
    <col min="15877" max="15877" width="13.140625" customWidth="1"/>
    <col min="15878" max="15878" width="12.85546875" customWidth="1"/>
    <col min="15879" max="15879" width="11.5703125" bestFit="1" customWidth="1"/>
    <col min="15880" max="15880" width="7.140625" customWidth="1"/>
    <col min="16126" max="16126" width="4.7109375" customWidth="1"/>
    <col min="16127" max="16127" width="7.5703125" customWidth="1"/>
    <col min="16128" max="16128" width="35.85546875" customWidth="1"/>
    <col min="16129" max="16129" width="6.5703125" customWidth="1"/>
    <col min="16130" max="16130" width="6" customWidth="1"/>
    <col min="16131" max="16131" width="10.28515625" customWidth="1"/>
    <col min="16132" max="16132" width="12.140625" customWidth="1"/>
    <col min="16133" max="16133" width="13.140625" customWidth="1"/>
    <col min="16134" max="16134" width="12.85546875" customWidth="1"/>
    <col min="16135" max="16135" width="11.5703125" bestFit="1" customWidth="1"/>
    <col min="16136" max="16136" width="7.140625" customWidth="1"/>
  </cols>
  <sheetData>
    <row r="1" spans="1:35">
      <c r="A1" s="20" t="s">
        <v>434</v>
      </c>
      <c r="C1" s="172"/>
      <c r="D1" s="45"/>
      <c r="E1" s="45"/>
      <c r="F1" s="46"/>
      <c r="G1" s="45"/>
      <c r="H1" s="46"/>
    </row>
    <row r="3" spans="1:35">
      <c r="A3" s="180" t="s">
        <v>540</v>
      </c>
      <c r="B3" s="27"/>
      <c r="C3" s="12"/>
      <c r="D3" s="45"/>
      <c r="E3" s="179"/>
      <c r="F3" s="46"/>
      <c r="G3" s="45"/>
      <c r="H3" s="46"/>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72">
      <c r="A4" s="173" t="s">
        <v>448</v>
      </c>
      <c r="B4" s="174" t="s">
        <v>3</v>
      </c>
      <c r="C4" s="175" t="s">
        <v>4</v>
      </c>
      <c r="D4" s="175" t="s">
        <v>6</v>
      </c>
      <c r="E4" s="176" t="s">
        <v>7</v>
      </c>
      <c r="F4" s="177" t="s">
        <v>8</v>
      </c>
      <c r="G4" s="175" t="s">
        <v>9</v>
      </c>
      <c r="H4" s="178" t="s">
        <v>449</v>
      </c>
    </row>
    <row r="5" spans="1:35" s="63" customFormat="1" ht="36">
      <c r="A5" s="54" t="s">
        <v>11</v>
      </c>
      <c r="B5" s="55" t="s">
        <v>12</v>
      </c>
      <c r="C5" s="56" t="s">
        <v>453</v>
      </c>
      <c r="D5" s="57" t="s">
        <v>454</v>
      </c>
      <c r="E5" s="58">
        <v>438</v>
      </c>
      <c r="F5" s="59">
        <v>24.6</v>
      </c>
      <c r="G5" s="59">
        <f>E5*F5</f>
        <v>10774.800000000001</v>
      </c>
      <c r="H5" s="60">
        <v>0.51</v>
      </c>
    </row>
    <row r="6" spans="1:35" ht="36">
      <c r="A6" s="64" t="s">
        <v>20</v>
      </c>
      <c r="B6" s="65" t="s">
        <v>12</v>
      </c>
      <c r="C6" s="66" t="s">
        <v>453</v>
      </c>
      <c r="D6" s="67" t="s">
        <v>454</v>
      </c>
      <c r="E6" s="68">
        <v>15</v>
      </c>
      <c r="F6" s="59">
        <v>28.3</v>
      </c>
      <c r="G6" s="69">
        <f>E6*F6</f>
        <v>424.5</v>
      </c>
      <c r="H6" s="60">
        <v>0.49</v>
      </c>
    </row>
    <row r="7" spans="1:35" ht="36">
      <c r="A7" s="64" t="s">
        <v>26</v>
      </c>
      <c r="B7" s="65" t="s">
        <v>27</v>
      </c>
      <c r="C7" s="66" t="s">
        <v>455</v>
      </c>
      <c r="D7" s="67" t="s">
        <v>454</v>
      </c>
      <c r="E7" s="36">
        <v>106</v>
      </c>
      <c r="F7" s="59">
        <v>40.700000000000003</v>
      </c>
      <c r="G7" s="69">
        <f>E7*F7</f>
        <v>4314.2000000000007</v>
      </c>
      <c r="H7" s="60">
        <v>0.38</v>
      </c>
    </row>
    <row r="8" spans="1:35" ht="36">
      <c r="A8" s="64" t="s">
        <v>33</v>
      </c>
      <c r="B8" s="65" t="s">
        <v>34</v>
      </c>
      <c r="C8" s="66" t="s">
        <v>456</v>
      </c>
      <c r="D8" s="67" t="s">
        <v>454</v>
      </c>
      <c r="E8" s="36">
        <v>2</v>
      </c>
      <c r="F8" s="59">
        <v>12.2</v>
      </c>
      <c r="G8" s="69">
        <f t="shared" ref="G8:G71" si="0">E8*F8</f>
        <v>24.4</v>
      </c>
      <c r="H8" s="60">
        <v>0.35</v>
      </c>
    </row>
    <row r="9" spans="1:35" ht="48">
      <c r="A9" s="64" t="s">
        <v>39</v>
      </c>
      <c r="B9" s="65" t="s">
        <v>40</v>
      </c>
      <c r="C9" s="66" t="s">
        <v>457</v>
      </c>
      <c r="D9" s="67" t="s">
        <v>454</v>
      </c>
      <c r="E9" s="36">
        <v>187</v>
      </c>
      <c r="F9" s="59">
        <v>46.3</v>
      </c>
      <c r="G9" s="69">
        <f t="shared" si="0"/>
        <v>8658.1</v>
      </c>
      <c r="H9" s="60">
        <v>0.35</v>
      </c>
    </row>
    <row r="10" spans="1:35" s="63" customFormat="1" ht="48">
      <c r="A10" s="54" t="s">
        <v>46</v>
      </c>
      <c r="B10" s="55" t="s">
        <v>47</v>
      </c>
      <c r="C10" s="56" t="s">
        <v>458</v>
      </c>
      <c r="D10" s="57" t="s">
        <v>459</v>
      </c>
      <c r="E10" s="75">
        <v>180</v>
      </c>
      <c r="F10" s="59">
        <v>5.93</v>
      </c>
      <c r="G10" s="59">
        <f t="shared" si="0"/>
        <v>1067.3999999999999</v>
      </c>
      <c r="H10" s="60">
        <v>0.65</v>
      </c>
    </row>
    <row r="11" spans="1:35" ht="48">
      <c r="A11" s="64" t="s">
        <v>53</v>
      </c>
      <c r="B11" s="65" t="s">
        <v>47</v>
      </c>
      <c r="C11" s="66" t="s">
        <v>458</v>
      </c>
      <c r="D11" s="67" t="s">
        <v>459</v>
      </c>
      <c r="E11" s="36">
        <v>1038</v>
      </c>
      <c r="F11" s="59">
        <v>7.37</v>
      </c>
      <c r="G11" s="69">
        <f t="shared" si="0"/>
        <v>7650.06</v>
      </c>
      <c r="H11" s="60">
        <v>0.64</v>
      </c>
    </row>
    <row r="12" spans="1:35" ht="48">
      <c r="A12" s="64" t="s">
        <v>60</v>
      </c>
      <c r="B12" s="65" t="s">
        <v>47</v>
      </c>
      <c r="C12" s="66" t="s">
        <v>458</v>
      </c>
      <c r="D12" s="67" t="s">
        <v>459</v>
      </c>
      <c r="E12" s="36">
        <v>80</v>
      </c>
      <c r="F12" s="59">
        <v>9.39</v>
      </c>
      <c r="G12" s="69">
        <f t="shared" si="0"/>
        <v>751.2</v>
      </c>
      <c r="H12" s="60">
        <v>0.62</v>
      </c>
    </row>
    <row r="13" spans="1:35" ht="36">
      <c r="A13" s="64" t="s">
        <v>65</v>
      </c>
      <c r="B13" s="65" t="s">
        <v>66</v>
      </c>
      <c r="C13" s="66" t="s">
        <v>460</v>
      </c>
      <c r="D13" s="67" t="s">
        <v>459</v>
      </c>
      <c r="E13" s="36">
        <v>12</v>
      </c>
      <c r="F13" s="59">
        <v>9.18</v>
      </c>
      <c r="G13" s="69">
        <f>E13*F13</f>
        <v>110.16</v>
      </c>
      <c r="H13" s="60">
        <v>0.44</v>
      </c>
    </row>
    <row r="14" spans="1:35" ht="36">
      <c r="A14" s="64" t="s">
        <v>72</v>
      </c>
      <c r="B14" s="65" t="s">
        <v>66</v>
      </c>
      <c r="C14" s="66" t="s">
        <v>460</v>
      </c>
      <c r="D14" s="67" t="s">
        <v>459</v>
      </c>
      <c r="E14" s="36">
        <v>70</v>
      </c>
      <c r="F14" s="59">
        <v>12.5</v>
      </c>
      <c r="G14" s="69">
        <f t="shared" si="0"/>
        <v>875</v>
      </c>
      <c r="H14" s="60">
        <v>0.39</v>
      </c>
    </row>
    <row r="15" spans="1:35" ht="36">
      <c r="A15" s="64" t="s">
        <v>74</v>
      </c>
      <c r="B15" s="65" t="s">
        <v>75</v>
      </c>
      <c r="C15" s="66" t="s">
        <v>461</v>
      </c>
      <c r="D15" s="67" t="s">
        <v>459</v>
      </c>
      <c r="E15" s="36">
        <v>3165</v>
      </c>
      <c r="F15" s="59">
        <v>0.84</v>
      </c>
      <c r="G15" s="69">
        <f t="shared" si="0"/>
        <v>2658.6</v>
      </c>
      <c r="H15" s="60">
        <v>0.41</v>
      </c>
    </row>
    <row r="16" spans="1:35" s="63" customFormat="1" ht="36">
      <c r="A16" s="54" t="s">
        <v>81</v>
      </c>
      <c r="B16" s="55" t="s">
        <v>75</v>
      </c>
      <c r="C16" s="56" t="s">
        <v>461</v>
      </c>
      <c r="D16" s="57" t="s">
        <v>459</v>
      </c>
      <c r="E16" s="75">
        <v>9735</v>
      </c>
      <c r="F16" s="59">
        <v>1.23</v>
      </c>
      <c r="G16" s="59">
        <f t="shared" si="0"/>
        <v>11974.05</v>
      </c>
      <c r="H16" s="60">
        <v>0.43</v>
      </c>
    </row>
    <row r="17" spans="1:8" ht="36">
      <c r="A17" s="64" t="s">
        <v>85</v>
      </c>
      <c r="B17" s="65" t="s">
        <v>75</v>
      </c>
      <c r="C17" s="66" t="s">
        <v>461</v>
      </c>
      <c r="D17" s="67" t="s">
        <v>459</v>
      </c>
      <c r="E17" s="36">
        <v>7795</v>
      </c>
      <c r="F17" s="59">
        <v>1.7</v>
      </c>
      <c r="G17" s="69">
        <f t="shared" si="0"/>
        <v>13251.5</v>
      </c>
      <c r="H17" s="60">
        <v>0.42</v>
      </c>
    </row>
    <row r="18" spans="1:8" ht="36">
      <c r="A18" s="64" t="s">
        <v>87</v>
      </c>
      <c r="B18" s="65" t="s">
        <v>75</v>
      </c>
      <c r="C18" s="66" t="s">
        <v>461</v>
      </c>
      <c r="D18" s="67" t="s">
        <v>459</v>
      </c>
      <c r="E18" s="36">
        <v>1745</v>
      </c>
      <c r="F18" s="59">
        <v>2.25</v>
      </c>
      <c r="G18" s="69">
        <f t="shared" si="0"/>
        <v>3926.25</v>
      </c>
      <c r="H18" s="60">
        <v>0.4</v>
      </c>
    </row>
    <row r="19" spans="1:8" ht="36">
      <c r="A19" s="64" t="s">
        <v>90</v>
      </c>
      <c r="B19" s="65" t="s">
        <v>91</v>
      </c>
      <c r="C19" s="66" t="s">
        <v>462</v>
      </c>
      <c r="D19" s="67" t="s">
        <v>459</v>
      </c>
      <c r="E19" s="36">
        <v>200</v>
      </c>
      <c r="F19" s="59">
        <v>2.9</v>
      </c>
      <c r="G19" s="69">
        <f t="shared" si="0"/>
        <v>580</v>
      </c>
      <c r="H19" s="60">
        <v>0.31</v>
      </c>
    </row>
    <row r="20" spans="1:8" ht="36">
      <c r="A20" s="64" t="s">
        <v>96</v>
      </c>
      <c r="B20" s="65" t="s">
        <v>91</v>
      </c>
      <c r="C20" s="66" t="s">
        <v>462</v>
      </c>
      <c r="D20" s="67" t="s">
        <v>459</v>
      </c>
      <c r="E20" s="36">
        <v>150</v>
      </c>
      <c r="F20" s="59">
        <v>6.28</v>
      </c>
      <c r="G20" s="69">
        <f t="shared" si="0"/>
        <v>942</v>
      </c>
      <c r="H20" s="60">
        <v>0.2</v>
      </c>
    </row>
    <row r="21" spans="1:8" ht="36">
      <c r="A21" s="64" t="s">
        <v>100</v>
      </c>
      <c r="B21" s="65" t="s">
        <v>91</v>
      </c>
      <c r="C21" s="66" t="s">
        <v>462</v>
      </c>
      <c r="D21" s="67" t="s">
        <v>459</v>
      </c>
      <c r="E21" s="36">
        <v>400</v>
      </c>
      <c r="F21" s="59">
        <v>8.76</v>
      </c>
      <c r="G21" s="69">
        <f t="shared" si="0"/>
        <v>3504</v>
      </c>
      <c r="H21" s="60">
        <v>0.18</v>
      </c>
    </row>
    <row r="22" spans="1:8" ht="36">
      <c r="A22" s="64" t="s">
        <v>108</v>
      </c>
      <c r="B22" s="65" t="s">
        <v>91</v>
      </c>
      <c r="C22" s="66" t="s">
        <v>462</v>
      </c>
      <c r="D22" s="67" t="s">
        <v>459</v>
      </c>
      <c r="E22" s="36">
        <v>270</v>
      </c>
      <c r="F22" s="59">
        <v>11.3</v>
      </c>
      <c r="G22" s="69">
        <f t="shared" si="0"/>
        <v>3051</v>
      </c>
      <c r="H22" s="60">
        <v>0.16</v>
      </c>
    </row>
    <row r="23" spans="1:8" s="63" customFormat="1" ht="36">
      <c r="A23" s="54" t="s">
        <v>114</v>
      </c>
      <c r="B23" s="55" t="s">
        <v>91</v>
      </c>
      <c r="C23" s="56" t="s">
        <v>462</v>
      </c>
      <c r="D23" s="57" t="s">
        <v>459</v>
      </c>
      <c r="E23" s="75">
        <v>135</v>
      </c>
      <c r="F23" s="59">
        <v>20.2</v>
      </c>
      <c r="G23" s="59">
        <f t="shared" si="0"/>
        <v>2727</v>
      </c>
      <c r="H23" s="60">
        <v>0.13</v>
      </c>
    </row>
    <row r="24" spans="1:8" s="63" customFormat="1" ht="36">
      <c r="A24" s="54" t="s">
        <v>118</v>
      </c>
      <c r="B24" s="55" t="s">
        <v>119</v>
      </c>
      <c r="C24" s="56" t="s">
        <v>463</v>
      </c>
      <c r="D24" s="57" t="s">
        <v>454</v>
      </c>
      <c r="E24" s="75">
        <v>2</v>
      </c>
      <c r="F24" s="59">
        <v>127.6</v>
      </c>
      <c r="G24" s="59">
        <f t="shared" si="0"/>
        <v>255.2</v>
      </c>
      <c r="H24" s="60">
        <v>0.1</v>
      </c>
    </row>
    <row r="25" spans="1:8" s="63" customFormat="1" ht="36">
      <c r="A25" s="54" t="s">
        <v>123</v>
      </c>
      <c r="B25" s="55" t="s">
        <v>124</v>
      </c>
      <c r="C25" s="56" t="s">
        <v>464</v>
      </c>
      <c r="D25" s="57" t="s">
        <v>454</v>
      </c>
      <c r="E25" s="75">
        <v>3</v>
      </c>
      <c r="F25" s="59">
        <v>101.2</v>
      </c>
      <c r="G25" s="59">
        <f t="shared" si="0"/>
        <v>303.60000000000002</v>
      </c>
      <c r="H25" s="60">
        <v>0.3</v>
      </c>
    </row>
    <row r="26" spans="1:8" s="63" customFormat="1" ht="36">
      <c r="A26" s="54" t="s">
        <v>129</v>
      </c>
      <c r="B26" s="55" t="s">
        <v>130</v>
      </c>
      <c r="C26" s="56" t="s">
        <v>465</v>
      </c>
      <c r="D26" s="57" t="s">
        <v>454</v>
      </c>
      <c r="E26" s="75">
        <v>2</v>
      </c>
      <c r="F26" s="59">
        <v>1918.4</v>
      </c>
      <c r="G26" s="59">
        <f t="shared" si="0"/>
        <v>3836.8</v>
      </c>
      <c r="H26" s="60">
        <v>0.5</v>
      </c>
    </row>
    <row r="27" spans="1:8" ht="36">
      <c r="A27" s="64" t="s">
        <v>466</v>
      </c>
      <c r="B27" s="65" t="s">
        <v>134</v>
      </c>
      <c r="C27" s="66" t="s">
        <v>467</v>
      </c>
      <c r="D27" s="67" t="s">
        <v>454</v>
      </c>
      <c r="E27" s="76">
        <v>1</v>
      </c>
      <c r="F27" s="59">
        <v>2868.25</v>
      </c>
      <c r="G27" s="69">
        <f>E27*F27</f>
        <v>2868.25</v>
      </c>
      <c r="H27" s="60">
        <v>0.1</v>
      </c>
    </row>
    <row r="28" spans="1:8" s="63" customFormat="1" ht="36">
      <c r="A28" s="54" t="s">
        <v>139</v>
      </c>
      <c r="B28" s="55" t="s">
        <v>140</v>
      </c>
      <c r="C28" s="56" t="s">
        <v>468</v>
      </c>
      <c r="D28" s="57" t="s">
        <v>454</v>
      </c>
      <c r="E28" s="73">
        <v>1</v>
      </c>
      <c r="F28" s="59">
        <v>109.9</v>
      </c>
      <c r="G28" s="59">
        <f t="shared" si="0"/>
        <v>109.9</v>
      </c>
      <c r="H28" s="60">
        <v>0.08</v>
      </c>
    </row>
    <row r="29" spans="1:8" s="63" customFormat="1" ht="36">
      <c r="A29" s="54" t="s">
        <v>144</v>
      </c>
      <c r="B29" s="55" t="s">
        <v>140</v>
      </c>
      <c r="C29" s="56" t="s">
        <v>468</v>
      </c>
      <c r="D29" s="57" t="s">
        <v>454</v>
      </c>
      <c r="E29" s="73">
        <v>5</v>
      </c>
      <c r="F29" s="59">
        <v>139.30000000000001</v>
      </c>
      <c r="G29" s="59">
        <f t="shared" si="0"/>
        <v>696.5</v>
      </c>
      <c r="H29" s="60">
        <v>0.09</v>
      </c>
    </row>
    <row r="30" spans="1:8" s="63" customFormat="1" ht="36">
      <c r="A30" s="54" t="s">
        <v>148</v>
      </c>
      <c r="B30" s="55" t="s">
        <v>149</v>
      </c>
      <c r="C30" s="56" t="s">
        <v>469</v>
      </c>
      <c r="D30" s="57" t="s">
        <v>454</v>
      </c>
      <c r="E30" s="73">
        <v>12</v>
      </c>
      <c r="F30" s="59">
        <v>91</v>
      </c>
      <c r="G30" s="59">
        <f t="shared" si="0"/>
        <v>1092</v>
      </c>
      <c r="H30" s="60">
        <v>0.15</v>
      </c>
    </row>
    <row r="31" spans="1:8" ht="36">
      <c r="A31" s="64" t="s">
        <v>153</v>
      </c>
      <c r="B31" s="65" t="s">
        <v>140</v>
      </c>
      <c r="C31" s="66" t="s">
        <v>470</v>
      </c>
      <c r="D31" s="67" t="s">
        <v>454</v>
      </c>
      <c r="E31" s="76">
        <v>1</v>
      </c>
      <c r="F31" s="59">
        <v>160</v>
      </c>
      <c r="G31" s="69">
        <f t="shared" si="0"/>
        <v>160</v>
      </c>
      <c r="H31" s="60">
        <v>0.09</v>
      </c>
    </row>
    <row r="32" spans="1:8" s="63" customFormat="1" ht="36">
      <c r="A32" s="54" t="s">
        <v>156</v>
      </c>
      <c r="B32" s="55" t="s">
        <v>140</v>
      </c>
      <c r="C32" s="56" t="s">
        <v>470</v>
      </c>
      <c r="D32" s="57" t="s">
        <v>454</v>
      </c>
      <c r="E32" s="73">
        <v>4</v>
      </c>
      <c r="F32" s="59">
        <v>229.7</v>
      </c>
      <c r="G32" s="59">
        <f t="shared" si="0"/>
        <v>918.8</v>
      </c>
      <c r="H32" s="60">
        <v>7.0000000000000007E-2</v>
      </c>
    </row>
    <row r="33" spans="1:8" ht="36">
      <c r="A33" s="64" t="s">
        <v>158</v>
      </c>
      <c r="B33" s="65" t="s">
        <v>140</v>
      </c>
      <c r="C33" s="66" t="s">
        <v>470</v>
      </c>
      <c r="D33" s="67" t="s">
        <v>454</v>
      </c>
      <c r="E33" s="76">
        <v>31</v>
      </c>
      <c r="F33" s="59">
        <v>155.69999999999999</v>
      </c>
      <c r="G33" s="69">
        <f t="shared" si="0"/>
        <v>4826.7</v>
      </c>
      <c r="H33" s="60">
        <v>0.1</v>
      </c>
    </row>
    <row r="34" spans="1:8" ht="36">
      <c r="A34" s="64" t="s">
        <v>161</v>
      </c>
      <c r="B34" s="65" t="s">
        <v>140</v>
      </c>
      <c r="C34" s="66" t="s">
        <v>470</v>
      </c>
      <c r="D34" s="67" t="s">
        <v>454</v>
      </c>
      <c r="E34" s="76">
        <v>53</v>
      </c>
      <c r="F34" s="59">
        <v>249.6</v>
      </c>
      <c r="G34" s="69">
        <f t="shared" si="0"/>
        <v>13228.8</v>
      </c>
      <c r="H34" s="60">
        <v>0.08</v>
      </c>
    </row>
    <row r="35" spans="1:8" s="63" customFormat="1" ht="36">
      <c r="A35" s="54" t="s">
        <v>163</v>
      </c>
      <c r="B35" s="55" t="s">
        <v>164</v>
      </c>
      <c r="C35" s="56" t="s">
        <v>471</v>
      </c>
      <c r="D35" s="57" t="s">
        <v>454</v>
      </c>
      <c r="E35" s="73">
        <v>102</v>
      </c>
      <c r="F35" s="59">
        <v>127.1</v>
      </c>
      <c r="G35" s="59">
        <f t="shared" si="0"/>
        <v>12964.199999999999</v>
      </c>
      <c r="H35" s="60">
        <v>0.06</v>
      </c>
    </row>
    <row r="36" spans="1:8" s="63" customFormat="1" ht="36">
      <c r="A36" s="54" t="s">
        <v>168</v>
      </c>
      <c r="B36" s="55" t="s">
        <v>169</v>
      </c>
      <c r="C36" s="56" t="s">
        <v>472</v>
      </c>
      <c r="D36" s="57" t="s">
        <v>454</v>
      </c>
      <c r="E36" s="73">
        <v>15</v>
      </c>
      <c r="F36" s="59">
        <v>181.3</v>
      </c>
      <c r="G36" s="59">
        <f t="shared" si="0"/>
        <v>2719.5</v>
      </c>
      <c r="H36" s="60">
        <v>0.08</v>
      </c>
    </row>
    <row r="37" spans="1:8" ht="36">
      <c r="A37" s="64" t="s">
        <v>175</v>
      </c>
      <c r="B37" s="65" t="s">
        <v>473</v>
      </c>
      <c r="C37" s="66" t="s">
        <v>474</v>
      </c>
      <c r="D37" s="67" t="s">
        <v>454</v>
      </c>
      <c r="E37" s="76">
        <v>1</v>
      </c>
      <c r="F37" s="59">
        <v>4547.3999999999996</v>
      </c>
      <c r="G37" s="69">
        <f t="shared" si="0"/>
        <v>4547.3999999999996</v>
      </c>
      <c r="H37" s="60">
        <v>0.3</v>
      </c>
    </row>
    <row r="38" spans="1:8" ht="36">
      <c r="A38" s="64" t="s">
        <v>182</v>
      </c>
      <c r="B38" s="65" t="s">
        <v>183</v>
      </c>
      <c r="C38" s="66" t="s">
        <v>475</v>
      </c>
      <c r="D38" s="67" t="s">
        <v>454</v>
      </c>
      <c r="E38" s="76">
        <v>35</v>
      </c>
      <c r="F38" s="59">
        <v>21.8</v>
      </c>
      <c r="G38" s="69">
        <f t="shared" si="0"/>
        <v>763</v>
      </c>
      <c r="H38" s="60">
        <v>0.47</v>
      </c>
    </row>
    <row r="39" spans="1:8" ht="36">
      <c r="A39" s="64" t="s">
        <v>189</v>
      </c>
      <c r="B39" s="65" t="s">
        <v>190</v>
      </c>
      <c r="C39" s="66" t="s">
        <v>476</v>
      </c>
      <c r="D39" s="67" t="s">
        <v>454</v>
      </c>
      <c r="E39" s="76">
        <v>1</v>
      </c>
      <c r="F39" s="59">
        <v>62.4</v>
      </c>
      <c r="G39" s="69">
        <f t="shared" si="0"/>
        <v>62.4</v>
      </c>
      <c r="H39" s="60">
        <v>0.64</v>
      </c>
    </row>
    <row r="40" spans="1:8" ht="36">
      <c r="A40" s="64" t="s">
        <v>194</v>
      </c>
      <c r="B40" s="65" t="s">
        <v>195</v>
      </c>
      <c r="C40" s="66" t="s">
        <v>477</v>
      </c>
      <c r="D40" s="67" t="s">
        <v>454</v>
      </c>
      <c r="E40" s="76">
        <v>20</v>
      </c>
      <c r="F40" s="59">
        <v>77.599999999999994</v>
      </c>
      <c r="G40" s="69">
        <f t="shared" si="0"/>
        <v>1552</v>
      </c>
      <c r="H40" s="60">
        <v>0.54</v>
      </c>
    </row>
    <row r="41" spans="1:8" ht="36">
      <c r="A41" s="64" t="s">
        <v>201</v>
      </c>
      <c r="B41" s="65" t="s">
        <v>202</v>
      </c>
      <c r="C41" s="66" t="s">
        <v>478</v>
      </c>
      <c r="D41" s="67" t="s">
        <v>454</v>
      </c>
      <c r="E41" s="76">
        <v>1</v>
      </c>
      <c r="F41" s="59">
        <v>72.400000000000006</v>
      </c>
      <c r="G41" s="69">
        <f t="shared" si="0"/>
        <v>72.400000000000006</v>
      </c>
      <c r="H41" s="60">
        <v>0.52</v>
      </c>
    </row>
    <row r="42" spans="1:8" s="63" customFormat="1" ht="36">
      <c r="A42" s="54" t="s">
        <v>206</v>
      </c>
      <c r="B42" s="55" t="s">
        <v>207</v>
      </c>
      <c r="C42" s="56" t="s">
        <v>479</v>
      </c>
      <c r="D42" s="57" t="s">
        <v>454</v>
      </c>
      <c r="E42" s="73">
        <v>13</v>
      </c>
      <c r="F42" s="59">
        <v>90.2</v>
      </c>
      <c r="G42" s="59">
        <f t="shared" si="0"/>
        <v>1172.6000000000001</v>
      </c>
      <c r="H42" s="60">
        <v>0.56000000000000005</v>
      </c>
    </row>
    <row r="43" spans="1:8" ht="36">
      <c r="A43" s="64" t="s">
        <v>213</v>
      </c>
      <c r="B43" s="65" t="s">
        <v>214</v>
      </c>
      <c r="C43" s="66" t="s">
        <v>480</v>
      </c>
      <c r="D43" s="67" t="s">
        <v>454</v>
      </c>
      <c r="E43" s="76">
        <v>3</v>
      </c>
      <c r="F43" s="59">
        <v>216</v>
      </c>
      <c r="G43" s="69">
        <f t="shared" si="0"/>
        <v>648</v>
      </c>
      <c r="H43" s="60">
        <v>0.44</v>
      </c>
    </row>
    <row r="44" spans="1:8" ht="36">
      <c r="A44" s="64" t="s">
        <v>218</v>
      </c>
      <c r="B44" s="65" t="s">
        <v>481</v>
      </c>
      <c r="C44" s="66" t="s">
        <v>482</v>
      </c>
      <c r="D44" s="67" t="s">
        <v>52</v>
      </c>
      <c r="E44" s="76">
        <v>70</v>
      </c>
      <c r="F44" s="59">
        <v>1.79</v>
      </c>
      <c r="G44" s="69">
        <f t="shared" si="0"/>
        <v>125.3</v>
      </c>
      <c r="H44" s="60">
        <v>0.4</v>
      </c>
    </row>
    <row r="45" spans="1:8" ht="36">
      <c r="A45" s="64" t="s">
        <v>223</v>
      </c>
      <c r="B45" s="65" t="s">
        <v>483</v>
      </c>
      <c r="C45" s="66" t="s">
        <v>484</v>
      </c>
      <c r="D45" s="67" t="s">
        <v>454</v>
      </c>
      <c r="E45" s="76">
        <v>1</v>
      </c>
      <c r="F45" s="59">
        <v>1361.47</v>
      </c>
      <c r="G45" s="69">
        <f t="shared" si="0"/>
        <v>1361.47</v>
      </c>
      <c r="H45" s="60">
        <v>0.65</v>
      </c>
    </row>
    <row r="46" spans="1:8" ht="36">
      <c r="A46" s="64" t="s">
        <v>227</v>
      </c>
      <c r="B46" s="65" t="s">
        <v>485</v>
      </c>
      <c r="C46" s="66" t="s">
        <v>486</v>
      </c>
      <c r="D46" s="67" t="s">
        <v>454</v>
      </c>
      <c r="E46" s="76">
        <v>1</v>
      </c>
      <c r="F46" s="59">
        <v>3569.5</v>
      </c>
      <c r="G46" s="69">
        <f t="shared" si="0"/>
        <v>3569.5</v>
      </c>
      <c r="H46" s="60">
        <v>0.5</v>
      </c>
    </row>
    <row r="47" spans="1:8" ht="36">
      <c r="A47" s="64" t="s">
        <v>230</v>
      </c>
      <c r="B47" s="65" t="s">
        <v>487</v>
      </c>
      <c r="C47" s="66" t="s">
        <v>488</v>
      </c>
      <c r="D47" s="67" t="s">
        <v>454</v>
      </c>
      <c r="E47" s="76">
        <v>1</v>
      </c>
      <c r="F47" s="59">
        <v>13688.4</v>
      </c>
      <c r="G47" s="69">
        <f t="shared" si="0"/>
        <v>13688.4</v>
      </c>
      <c r="H47" s="60">
        <v>0.25</v>
      </c>
    </row>
    <row r="48" spans="1:8" ht="36">
      <c r="A48" s="64" t="s">
        <v>235</v>
      </c>
      <c r="B48" s="65" t="s">
        <v>236</v>
      </c>
      <c r="C48" s="66" t="s">
        <v>489</v>
      </c>
      <c r="D48" s="67" t="s">
        <v>240</v>
      </c>
      <c r="E48" s="77">
        <v>9.07</v>
      </c>
      <c r="F48" s="59">
        <v>56.3</v>
      </c>
      <c r="G48" s="69">
        <f t="shared" si="0"/>
        <v>510.64099999999996</v>
      </c>
      <c r="H48" s="60">
        <v>0.37</v>
      </c>
    </row>
    <row r="49" spans="1:8" ht="36">
      <c r="A49" s="64" t="s">
        <v>241</v>
      </c>
      <c r="B49" s="65" t="s">
        <v>242</v>
      </c>
      <c r="C49" s="66" t="s">
        <v>490</v>
      </c>
      <c r="D49" s="67" t="s">
        <v>454</v>
      </c>
      <c r="E49" s="76">
        <v>14</v>
      </c>
      <c r="F49" s="59">
        <v>123.3</v>
      </c>
      <c r="G49" s="69">
        <f t="shared" si="0"/>
        <v>1726.2</v>
      </c>
      <c r="H49" s="60">
        <v>0.51</v>
      </c>
    </row>
    <row r="50" spans="1:8" s="63" customFormat="1" ht="36">
      <c r="A50" s="54" t="s">
        <v>246</v>
      </c>
      <c r="B50" s="55" t="s">
        <v>247</v>
      </c>
      <c r="C50" s="56" t="s">
        <v>491</v>
      </c>
      <c r="D50" s="57" t="s">
        <v>454</v>
      </c>
      <c r="E50" s="73">
        <v>6</v>
      </c>
      <c r="F50" s="59">
        <v>45.2</v>
      </c>
      <c r="G50" s="59">
        <f t="shared" si="0"/>
        <v>271.20000000000005</v>
      </c>
      <c r="H50" s="60">
        <v>0.13</v>
      </c>
    </row>
    <row r="51" spans="1:8" ht="36">
      <c r="A51" s="64" t="s">
        <v>250</v>
      </c>
      <c r="B51" s="65" t="s">
        <v>251</v>
      </c>
      <c r="C51" s="66" t="s">
        <v>492</v>
      </c>
      <c r="D51" s="67" t="s">
        <v>459</v>
      </c>
      <c r="E51" s="76">
        <v>100</v>
      </c>
      <c r="F51" s="59">
        <v>6.16</v>
      </c>
      <c r="G51" s="69">
        <f t="shared" si="0"/>
        <v>616</v>
      </c>
      <c r="H51" s="60">
        <v>0.35</v>
      </c>
    </row>
    <row r="52" spans="1:8" ht="36">
      <c r="A52" s="64" t="s">
        <v>254</v>
      </c>
      <c r="B52" s="65" t="s">
        <v>255</v>
      </c>
      <c r="C52" s="66" t="s">
        <v>493</v>
      </c>
      <c r="D52" s="67" t="s">
        <v>459</v>
      </c>
      <c r="E52" s="76">
        <v>40</v>
      </c>
      <c r="F52" s="59">
        <v>4.07</v>
      </c>
      <c r="G52" s="69">
        <f t="shared" si="0"/>
        <v>162.80000000000001</v>
      </c>
      <c r="H52" s="60">
        <v>0.66</v>
      </c>
    </row>
    <row r="53" spans="1:8" ht="36">
      <c r="A53" s="64" t="s">
        <v>258</v>
      </c>
      <c r="B53" s="65" t="s">
        <v>255</v>
      </c>
      <c r="C53" s="66" t="s">
        <v>493</v>
      </c>
      <c r="D53" s="67" t="s">
        <v>459</v>
      </c>
      <c r="E53" s="76">
        <v>80</v>
      </c>
      <c r="F53" s="59">
        <v>4.22</v>
      </c>
      <c r="G53" s="69">
        <f t="shared" si="0"/>
        <v>337.59999999999997</v>
      </c>
      <c r="H53" s="60">
        <v>0.63</v>
      </c>
    </row>
    <row r="54" spans="1:8" s="63" customFormat="1" ht="36">
      <c r="A54" s="54" t="s">
        <v>261</v>
      </c>
      <c r="B54" s="55" t="s">
        <v>255</v>
      </c>
      <c r="C54" s="56" t="s">
        <v>493</v>
      </c>
      <c r="D54" s="57" t="s">
        <v>459</v>
      </c>
      <c r="E54" s="73">
        <v>20</v>
      </c>
      <c r="F54" s="59">
        <v>4.07</v>
      </c>
      <c r="G54" s="59">
        <f t="shared" si="0"/>
        <v>81.400000000000006</v>
      </c>
      <c r="H54" s="60">
        <v>0.6</v>
      </c>
    </row>
    <row r="55" spans="1:8" ht="36">
      <c r="A55" s="64" t="s">
        <v>263</v>
      </c>
      <c r="B55" s="65" t="s">
        <v>255</v>
      </c>
      <c r="C55" s="66" t="s">
        <v>493</v>
      </c>
      <c r="D55" s="67" t="s">
        <v>459</v>
      </c>
      <c r="E55" s="76">
        <v>20</v>
      </c>
      <c r="F55" s="59">
        <v>6.18</v>
      </c>
      <c r="G55" s="69">
        <f t="shared" si="0"/>
        <v>123.6</v>
      </c>
      <c r="H55" s="60">
        <v>0.47</v>
      </c>
    </row>
    <row r="56" spans="1:8" ht="36">
      <c r="A56" s="64" t="s">
        <v>266</v>
      </c>
      <c r="B56" s="65" t="s">
        <v>267</v>
      </c>
      <c r="C56" s="66" t="s">
        <v>494</v>
      </c>
      <c r="D56" s="67" t="s">
        <v>454</v>
      </c>
      <c r="E56" s="76">
        <v>60</v>
      </c>
      <c r="F56" s="59">
        <v>29.4</v>
      </c>
      <c r="G56" s="69">
        <f t="shared" si="0"/>
        <v>1764</v>
      </c>
      <c r="H56" s="60">
        <v>0.48</v>
      </c>
    </row>
    <row r="57" spans="1:8" ht="36">
      <c r="A57" s="64" t="s">
        <v>273</v>
      </c>
      <c r="B57" s="65" t="s">
        <v>274</v>
      </c>
      <c r="C57" s="66" t="s">
        <v>495</v>
      </c>
      <c r="D57" s="67" t="s">
        <v>454</v>
      </c>
      <c r="E57" s="76">
        <v>9</v>
      </c>
      <c r="F57" s="59">
        <v>18.7</v>
      </c>
      <c r="G57" s="69">
        <f t="shared" si="0"/>
        <v>168.29999999999998</v>
      </c>
      <c r="H57" s="60">
        <v>0.55000000000000004</v>
      </c>
    </row>
    <row r="58" spans="1:8" ht="36">
      <c r="A58" s="64" t="s">
        <v>280</v>
      </c>
      <c r="B58" s="65" t="s">
        <v>281</v>
      </c>
      <c r="C58" s="66" t="s">
        <v>496</v>
      </c>
      <c r="D58" s="67" t="s">
        <v>454</v>
      </c>
      <c r="E58" s="76">
        <v>2</v>
      </c>
      <c r="F58" s="59">
        <v>133.65</v>
      </c>
      <c r="G58" s="69">
        <f t="shared" si="0"/>
        <v>267.3</v>
      </c>
      <c r="H58" s="60">
        <v>0.1</v>
      </c>
    </row>
    <row r="59" spans="1:8" ht="36">
      <c r="A59" s="64" t="s">
        <v>284</v>
      </c>
      <c r="B59" s="65" t="s">
        <v>497</v>
      </c>
      <c r="C59" s="66" t="s">
        <v>498</v>
      </c>
      <c r="D59" s="67" t="s">
        <v>454</v>
      </c>
      <c r="E59" s="76">
        <v>1</v>
      </c>
      <c r="F59" s="59">
        <v>4023.8</v>
      </c>
      <c r="G59" s="69">
        <f t="shared" si="0"/>
        <v>4023.8</v>
      </c>
      <c r="H59" s="60">
        <v>0.15</v>
      </c>
    </row>
    <row r="60" spans="1:8" ht="36">
      <c r="A60" s="64" t="s">
        <v>288</v>
      </c>
      <c r="B60" s="65" t="s">
        <v>285</v>
      </c>
      <c r="C60" s="66" t="s">
        <v>498</v>
      </c>
      <c r="D60" s="67" t="s">
        <v>454</v>
      </c>
      <c r="E60" s="76">
        <v>1</v>
      </c>
      <c r="F60" s="59">
        <v>4911.5</v>
      </c>
      <c r="G60" s="69">
        <f t="shared" si="0"/>
        <v>4911.5</v>
      </c>
      <c r="H60" s="60">
        <v>0.15</v>
      </c>
    </row>
    <row r="61" spans="1:8" ht="36">
      <c r="A61" s="64" t="s">
        <v>290</v>
      </c>
      <c r="B61" s="65" t="s">
        <v>291</v>
      </c>
      <c r="C61" s="66" t="s">
        <v>498</v>
      </c>
      <c r="D61" s="67" t="s">
        <v>454</v>
      </c>
      <c r="E61" s="76">
        <v>1</v>
      </c>
      <c r="F61" s="59">
        <v>8027.8</v>
      </c>
      <c r="G61" s="69">
        <f t="shared" si="0"/>
        <v>8027.8</v>
      </c>
      <c r="H61" s="60">
        <v>0.15</v>
      </c>
    </row>
    <row r="62" spans="1:8" ht="36">
      <c r="A62" s="64" t="s">
        <v>294</v>
      </c>
      <c r="B62" s="65" t="s">
        <v>295</v>
      </c>
      <c r="C62" s="66" t="s">
        <v>499</v>
      </c>
      <c r="D62" s="67" t="s">
        <v>454</v>
      </c>
      <c r="E62" s="76">
        <v>1</v>
      </c>
      <c r="F62" s="59">
        <v>4677.2</v>
      </c>
      <c r="G62" s="69">
        <f t="shared" si="0"/>
        <v>4677.2</v>
      </c>
      <c r="H62" s="60">
        <v>0.15</v>
      </c>
    </row>
    <row r="63" spans="1:8" ht="36">
      <c r="A63" s="64" t="s">
        <v>298</v>
      </c>
      <c r="B63" s="65" t="s">
        <v>299</v>
      </c>
      <c r="C63" s="66" t="s">
        <v>500</v>
      </c>
      <c r="D63" s="67" t="s">
        <v>454</v>
      </c>
      <c r="E63" s="76">
        <v>1</v>
      </c>
      <c r="F63" s="59">
        <v>4638.7</v>
      </c>
      <c r="G63" s="69">
        <f t="shared" si="0"/>
        <v>4638.7</v>
      </c>
      <c r="H63" s="60">
        <v>0.15</v>
      </c>
    </row>
    <row r="64" spans="1:8" ht="36">
      <c r="A64" s="64" t="s">
        <v>302</v>
      </c>
      <c r="B64" s="65" t="s">
        <v>303</v>
      </c>
      <c r="C64" s="66" t="s">
        <v>500</v>
      </c>
      <c r="D64" s="67" t="s">
        <v>454</v>
      </c>
      <c r="E64" s="76">
        <v>1</v>
      </c>
      <c r="F64" s="59">
        <v>2867.7</v>
      </c>
      <c r="G64" s="69">
        <f t="shared" si="0"/>
        <v>2867.7</v>
      </c>
      <c r="H64" s="60">
        <v>0.15</v>
      </c>
    </row>
    <row r="65" spans="1:8" ht="36">
      <c r="A65" s="64" t="s">
        <v>306</v>
      </c>
      <c r="B65" s="65" t="s">
        <v>307</v>
      </c>
      <c r="C65" s="66" t="s">
        <v>501</v>
      </c>
      <c r="D65" s="67" t="s">
        <v>454</v>
      </c>
      <c r="E65" s="76">
        <v>1</v>
      </c>
      <c r="F65" s="59">
        <v>1381.6</v>
      </c>
      <c r="G65" s="69">
        <f t="shared" si="0"/>
        <v>1381.6</v>
      </c>
      <c r="H65" s="60">
        <v>0.15</v>
      </c>
    </row>
    <row r="66" spans="1:8" ht="36">
      <c r="A66" s="64" t="s">
        <v>312</v>
      </c>
      <c r="B66" s="65" t="s">
        <v>313</v>
      </c>
      <c r="C66" s="66" t="s">
        <v>502</v>
      </c>
      <c r="D66" s="67" t="s">
        <v>240</v>
      </c>
      <c r="E66" s="76">
        <v>12</v>
      </c>
      <c r="F66" s="59">
        <v>9.5500000000000007</v>
      </c>
      <c r="G66" s="69">
        <f t="shared" si="0"/>
        <v>114.60000000000001</v>
      </c>
      <c r="H66" s="60">
        <v>0.21</v>
      </c>
    </row>
    <row r="67" spans="1:8" ht="36">
      <c r="A67" s="64" t="s">
        <v>316</v>
      </c>
      <c r="B67" s="65" t="s">
        <v>317</v>
      </c>
      <c r="C67" s="66" t="s">
        <v>503</v>
      </c>
      <c r="D67" s="67" t="s">
        <v>240</v>
      </c>
      <c r="E67" s="76">
        <v>3</v>
      </c>
      <c r="F67" s="59">
        <v>22.3</v>
      </c>
      <c r="G67" s="69">
        <f t="shared" si="0"/>
        <v>66.900000000000006</v>
      </c>
      <c r="H67" s="60">
        <v>0.1</v>
      </c>
    </row>
    <row r="68" spans="1:8" ht="36">
      <c r="A68" s="64" t="s">
        <v>320</v>
      </c>
      <c r="B68" s="65" t="s">
        <v>321</v>
      </c>
      <c r="C68" s="66" t="s">
        <v>504</v>
      </c>
      <c r="D68" s="67" t="s">
        <v>240</v>
      </c>
      <c r="E68" s="76">
        <v>12</v>
      </c>
      <c r="F68" s="59">
        <v>6.36</v>
      </c>
      <c r="G68" s="69">
        <f t="shared" si="0"/>
        <v>76.320000000000007</v>
      </c>
      <c r="H68" s="60">
        <v>0.64</v>
      </c>
    </row>
    <row r="69" spans="1:8" ht="36">
      <c r="A69" s="64" t="s">
        <v>323</v>
      </c>
      <c r="B69" s="65" t="s">
        <v>324</v>
      </c>
      <c r="C69" s="66" t="s">
        <v>505</v>
      </c>
      <c r="D69" s="67" t="s">
        <v>327</v>
      </c>
      <c r="E69" s="76">
        <v>518</v>
      </c>
      <c r="F69" s="59">
        <v>2.71</v>
      </c>
      <c r="G69" s="69">
        <f t="shared" si="0"/>
        <v>1403.78</v>
      </c>
      <c r="H69" s="60">
        <v>0.19</v>
      </c>
    </row>
    <row r="70" spans="1:8" ht="36">
      <c r="A70" s="64" t="s">
        <v>328</v>
      </c>
      <c r="B70" s="65" t="s">
        <v>329</v>
      </c>
      <c r="C70" s="66" t="s">
        <v>506</v>
      </c>
      <c r="D70" s="67" t="s">
        <v>348</v>
      </c>
      <c r="E70" s="76">
        <v>800</v>
      </c>
      <c r="F70" s="59">
        <v>12.89</v>
      </c>
      <c r="G70" s="69">
        <f t="shared" si="0"/>
        <v>10312</v>
      </c>
      <c r="H70" s="60">
        <v>1</v>
      </c>
    </row>
    <row r="71" spans="1:8" s="63" customFormat="1" ht="48">
      <c r="A71" s="54" t="s">
        <v>334</v>
      </c>
      <c r="B71" s="55" t="s">
        <v>431</v>
      </c>
      <c r="C71" s="56" t="s">
        <v>507</v>
      </c>
      <c r="D71" s="57" t="s">
        <v>508</v>
      </c>
      <c r="E71" s="73">
        <v>5743.5</v>
      </c>
      <c r="F71" s="59">
        <v>0.97</v>
      </c>
      <c r="G71" s="59">
        <f t="shared" si="0"/>
        <v>5571.1949999999997</v>
      </c>
      <c r="H71" s="60">
        <v>0.74</v>
      </c>
    </row>
    <row r="72" spans="1:8" s="63" customFormat="1" ht="132">
      <c r="A72" s="54" t="s">
        <v>432</v>
      </c>
      <c r="B72" s="55" t="s">
        <v>346</v>
      </c>
      <c r="C72" s="56" t="s">
        <v>347</v>
      </c>
      <c r="D72" s="57" t="s">
        <v>348</v>
      </c>
      <c r="E72" s="73">
        <v>95</v>
      </c>
      <c r="F72" s="59">
        <v>26.6</v>
      </c>
      <c r="G72" s="59">
        <f t="shared" ref="G72:G81" si="1">E72*F72</f>
        <v>2527</v>
      </c>
      <c r="H72" s="60">
        <v>0.44</v>
      </c>
    </row>
    <row r="73" spans="1:8" ht="60">
      <c r="A73" s="64" t="s">
        <v>433</v>
      </c>
      <c r="B73" s="65" t="s">
        <v>349</v>
      </c>
      <c r="C73" s="66" t="s">
        <v>509</v>
      </c>
      <c r="D73" s="67" t="s">
        <v>510</v>
      </c>
      <c r="E73" s="76">
        <v>190</v>
      </c>
      <c r="F73" s="59">
        <v>15.1</v>
      </c>
      <c r="G73" s="69">
        <f t="shared" si="1"/>
        <v>2869</v>
      </c>
      <c r="H73" s="60">
        <v>0.53</v>
      </c>
    </row>
    <row r="74" spans="1:8" ht="72">
      <c r="A74" s="64" t="s">
        <v>521</v>
      </c>
      <c r="B74" s="65" t="s">
        <v>351</v>
      </c>
      <c r="C74" s="66" t="s">
        <v>511</v>
      </c>
      <c r="D74" s="67" t="s">
        <v>510</v>
      </c>
      <c r="E74" s="76">
        <v>190</v>
      </c>
      <c r="F74" s="59">
        <v>13.9</v>
      </c>
      <c r="G74" s="69">
        <f t="shared" si="1"/>
        <v>2641</v>
      </c>
      <c r="H74" s="60">
        <v>0.68</v>
      </c>
    </row>
    <row r="75" spans="1:8" ht="120">
      <c r="A75" s="64" t="s">
        <v>523</v>
      </c>
      <c r="B75" s="65" t="s">
        <v>522</v>
      </c>
      <c r="C75" s="66" t="s">
        <v>353</v>
      </c>
      <c r="D75" s="67" t="s">
        <v>510</v>
      </c>
      <c r="E75" s="76">
        <v>104</v>
      </c>
      <c r="F75" s="59">
        <v>10.6</v>
      </c>
      <c r="G75" s="69">
        <f t="shared" si="1"/>
        <v>1102.3999999999999</v>
      </c>
      <c r="H75" s="60">
        <v>0.77</v>
      </c>
    </row>
    <row r="76" spans="1:8" ht="72">
      <c r="A76" s="64" t="s">
        <v>525</v>
      </c>
      <c r="B76" s="65" t="s">
        <v>524</v>
      </c>
      <c r="C76" s="66" t="s">
        <v>358</v>
      </c>
      <c r="D76" s="67" t="s">
        <v>508</v>
      </c>
      <c r="E76" s="76">
        <v>104</v>
      </c>
      <c r="F76" s="59">
        <v>1.74</v>
      </c>
      <c r="G76" s="69">
        <f t="shared" si="1"/>
        <v>180.96</v>
      </c>
      <c r="H76" s="60">
        <v>0.59</v>
      </c>
    </row>
    <row r="77" spans="1:8" ht="84">
      <c r="A77" s="64" t="s">
        <v>526</v>
      </c>
      <c r="B77" s="65" t="s">
        <v>359</v>
      </c>
      <c r="C77" s="66" t="s">
        <v>360</v>
      </c>
      <c r="D77" s="67" t="s">
        <v>510</v>
      </c>
      <c r="E77" s="77">
        <v>3.1</v>
      </c>
      <c r="F77" s="59">
        <v>7.41</v>
      </c>
      <c r="G77" s="69">
        <f t="shared" si="1"/>
        <v>22.971</v>
      </c>
      <c r="H77" s="60">
        <v>0.76</v>
      </c>
    </row>
    <row r="78" spans="1:8" ht="72">
      <c r="A78" s="64" t="s">
        <v>527</v>
      </c>
      <c r="B78" s="65" t="s">
        <v>363</v>
      </c>
      <c r="C78" s="66" t="s">
        <v>364</v>
      </c>
      <c r="D78" s="67" t="s">
        <v>510</v>
      </c>
      <c r="E78" s="77">
        <v>39.479999999999997</v>
      </c>
      <c r="F78" s="59">
        <v>14.2</v>
      </c>
      <c r="G78" s="69">
        <f t="shared" si="1"/>
        <v>560.61599999999987</v>
      </c>
      <c r="H78" s="60">
        <v>0.77</v>
      </c>
    </row>
    <row r="79" spans="1:8" ht="48">
      <c r="A79" s="64" t="s">
        <v>528</v>
      </c>
      <c r="B79" s="65" t="s">
        <v>368</v>
      </c>
      <c r="C79" s="66" t="s">
        <v>369</v>
      </c>
      <c r="D79" s="67" t="s">
        <v>510</v>
      </c>
      <c r="E79" s="77">
        <v>39.479999999999997</v>
      </c>
      <c r="F79" s="59">
        <v>20</v>
      </c>
      <c r="G79" s="69">
        <f t="shared" si="1"/>
        <v>789.59999999999991</v>
      </c>
      <c r="H79" s="60">
        <v>0.77</v>
      </c>
    </row>
    <row r="80" spans="1:8" ht="72">
      <c r="A80" s="64" t="s">
        <v>529</v>
      </c>
      <c r="B80" s="65" t="s">
        <v>370</v>
      </c>
      <c r="C80" s="66" t="s">
        <v>371</v>
      </c>
      <c r="D80" s="67" t="s">
        <v>508</v>
      </c>
      <c r="E80" s="76">
        <v>40</v>
      </c>
      <c r="F80" s="59">
        <v>4.01</v>
      </c>
      <c r="G80" s="69">
        <f t="shared" si="1"/>
        <v>160.39999999999998</v>
      </c>
      <c r="H80" s="60">
        <v>0.78</v>
      </c>
    </row>
    <row r="81" spans="1:10" ht="60">
      <c r="A81" s="64" t="s">
        <v>530</v>
      </c>
      <c r="B81" s="65" t="s">
        <v>372</v>
      </c>
      <c r="C81" s="66" t="s">
        <v>373</v>
      </c>
      <c r="D81" s="67" t="s">
        <v>19</v>
      </c>
      <c r="E81" s="76">
        <v>8</v>
      </c>
      <c r="F81" s="59">
        <v>20.5</v>
      </c>
      <c r="G81" s="69">
        <f t="shared" si="1"/>
        <v>164</v>
      </c>
      <c r="H81" s="60">
        <v>0.78</v>
      </c>
    </row>
    <row r="82" spans="1:10" ht="156">
      <c r="A82" s="64" t="s">
        <v>531</v>
      </c>
      <c r="B82" s="65" t="s">
        <v>374</v>
      </c>
      <c r="C82" s="66" t="s">
        <v>375</v>
      </c>
      <c r="D82" s="67" t="s">
        <v>240</v>
      </c>
      <c r="E82" s="76">
        <v>50</v>
      </c>
      <c r="F82" s="59">
        <v>24.7</v>
      </c>
      <c r="G82" s="69">
        <f>E82*F82</f>
        <v>1235</v>
      </c>
      <c r="H82" s="60">
        <v>0</v>
      </c>
    </row>
    <row r="83" spans="1:10" ht="132">
      <c r="A83" s="64" t="s">
        <v>532</v>
      </c>
      <c r="B83" s="65" t="s">
        <v>376</v>
      </c>
      <c r="C83" s="66" t="s">
        <v>377</v>
      </c>
      <c r="D83" s="67" t="s">
        <v>459</v>
      </c>
      <c r="E83" s="76">
        <v>55</v>
      </c>
      <c r="F83" s="59">
        <v>13.7</v>
      </c>
      <c r="G83" s="69">
        <f t="shared" ref="G83:G87" si="2">E83*F83</f>
        <v>753.5</v>
      </c>
      <c r="H83" s="60">
        <v>0.75</v>
      </c>
    </row>
    <row r="84" spans="1:10" ht="168">
      <c r="A84" s="64" t="s">
        <v>533</v>
      </c>
      <c r="B84" s="65" t="s">
        <v>378</v>
      </c>
      <c r="C84" s="66" t="s">
        <v>379</v>
      </c>
      <c r="D84" s="67" t="s">
        <v>348</v>
      </c>
      <c r="E84" s="76">
        <v>104</v>
      </c>
      <c r="F84" s="59">
        <v>17.8</v>
      </c>
      <c r="G84" s="69">
        <f t="shared" si="2"/>
        <v>1851.2</v>
      </c>
      <c r="H84" s="60">
        <v>0.41</v>
      </c>
    </row>
    <row r="85" spans="1:10" s="63" customFormat="1" ht="324">
      <c r="A85" s="54" t="s">
        <v>534</v>
      </c>
      <c r="B85" s="55" t="s">
        <v>381</v>
      </c>
      <c r="C85" s="56" t="s">
        <v>382</v>
      </c>
      <c r="D85" s="57" t="s">
        <v>348</v>
      </c>
      <c r="E85" s="73">
        <v>284</v>
      </c>
      <c r="F85" s="59">
        <v>48.9</v>
      </c>
      <c r="G85" s="59">
        <f t="shared" si="2"/>
        <v>13887.6</v>
      </c>
      <c r="H85" s="60">
        <v>0.4</v>
      </c>
      <c r="J85" s="137"/>
    </row>
    <row r="86" spans="1:10" ht="108">
      <c r="A86" s="64" t="s">
        <v>535</v>
      </c>
      <c r="B86" s="65" t="s">
        <v>387</v>
      </c>
      <c r="C86" s="66" t="s">
        <v>388</v>
      </c>
      <c r="D86" s="67" t="s">
        <v>459</v>
      </c>
      <c r="E86" s="76">
        <v>20</v>
      </c>
      <c r="F86" s="59">
        <v>13</v>
      </c>
      <c r="G86" s="69">
        <f t="shared" si="2"/>
        <v>260</v>
      </c>
      <c r="H86" s="60">
        <v>0.47</v>
      </c>
    </row>
    <row r="87" spans="1:10" ht="108">
      <c r="A87" s="64" t="s">
        <v>536</v>
      </c>
      <c r="B87" s="65" t="s">
        <v>390</v>
      </c>
      <c r="C87" s="66" t="s">
        <v>391</v>
      </c>
      <c r="D87" s="67" t="s">
        <v>327</v>
      </c>
      <c r="E87" s="76">
        <v>1870</v>
      </c>
      <c r="F87" s="59">
        <v>2.59</v>
      </c>
      <c r="G87" s="69">
        <f t="shared" si="2"/>
        <v>4843.3</v>
      </c>
      <c r="H87" s="60">
        <v>0.74</v>
      </c>
    </row>
    <row r="88" spans="1:10">
      <c r="H88" s="78"/>
    </row>
    <row r="89" spans="1:10">
      <c r="H89" s="78"/>
    </row>
    <row r="90" spans="1:10" s="12" customFormat="1">
      <c r="A90" s="40"/>
      <c r="B90" s="131" t="s">
        <v>512</v>
      </c>
      <c r="C90" s="24"/>
      <c r="D90" s="22"/>
      <c r="E90" s="22"/>
      <c r="F90" s="23"/>
      <c r="G90" s="182">
        <v>236695.82</v>
      </c>
      <c r="H90" s="181">
        <f>AVERAGE(H5:H70)</f>
        <v>0.34196969696969692</v>
      </c>
    </row>
    <row r="91" spans="1:10">
      <c r="H91" s="63"/>
    </row>
    <row r="92" spans="1:10">
      <c r="H92" s="63"/>
    </row>
    <row r="93" spans="1:10">
      <c r="H93" s="63"/>
    </row>
    <row r="94" spans="1:10">
      <c r="H94" s="63"/>
    </row>
    <row r="95" spans="1:10">
      <c r="H95" s="63"/>
    </row>
    <row r="96" spans="1:10">
      <c r="H96" s="63"/>
    </row>
    <row r="97" spans="8:8">
      <c r="H97" s="63"/>
    </row>
    <row r="98" spans="8:8">
      <c r="H98" s="63"/>
    </row>
    <row r="99" spans="8:8">
      <c r="H99" s="63"/>
    </row>
    <row r="100" spans="8:8">
      <c r="H100" s="63"/>
    </row>
    <row r="101" spans="8:8">
      <c r="H101" s="63"/>
    </row>
    <row r="102" spans="8:8">
      <c r="H102" s="63"/>
    </row>
    <row r="103" spans="8:8">
      <c r="H103" s="63"/>
    </row>
    <row r="104" spans="8:8">
      <c r="H104" s="63"/>
    </row>
    <row r="105" spans="8:8">
      <c r="H105" s="63"/>
    </row>
    <row r="106" spans="8:8">
      <c r="H106" s="63"/>
    </row>
    <row r="107" spans="8:8">
      <c r="H107" s="63"/>
    </row>
    <row r="108" spans="8:8">
      <c r="H108" s="63"/>
    </row>
    <row r="109" spans="8:8">
      <c r="H109" s="63"/>
    </row>
    <row r="110" spans="8:8">
      <c r="H110" s="63"/>
    </row>
    <row r="111" spans="8:8">
      <c r="H111" s="63"/>
    </row>
    <row r="112" spans="8:8">
      <c r="H112" s="63"/>
    </row>
    <row r="113" spans="8:8">
      <c r="H113" s="63"/>
    </row>
    <row r="114" spans="8:8">
      <c r="H114" s="63"/>
    </row>
    <row r="115" spans="8:8">
      <c r="H115" s="6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H258"/>
  <sheetViews>
    <sheetView topLeftCell="A249" zoomScaleNormal="100" workbookViewId="0">
      <selection activeCell="C262" sqref="C262"/>
    </sheetView>
  </sheetViews>
  <sheetFormatPr defaultRowHeight="12.75"/>
  <cols>
    <col min="1" max="1" width="5" customWidth="1"/>
    <col min="2" max="2" width="7" customWidth="1"/>
    <col min="3" max="3" width="62.140625" customWidth="1"/>
    <col min="4" max="4" width="6.140625" customWidth="1"/>
    <col min="5" max="5" width="8.5703125" customWidth="1"/>
    <col min="8" max="8" width="10.7109375" bestFit="1" customWidth="1"/>
  </cols>
  <sheetData>
    <row r="1" spans="1:5" s="97" customFormat="1">
      <c r="A1" s="97" t="s">
        <v>0</v>
      </c>
    </row>
    <row r="2" spans="1:5" s="97" customFormat="1">
      <c r="A2" s="97" t="s">
        <v>1</v>
      </c>
    </row>
    <row r="3" spans="1:5" s="97" customFormat="1"/>
    <row r="4" spans="1:5" s="97" customFormat="1">
      <c r="A4" s="98" t="s">
        <v>541</v>
      </c>
    </row>
    <row r="5" spans="1:5" s="97" customFormat="1"/>
    <row r="6" spans="1:5" s="171" customFormat="1" ht="25.5" customHeight="1">
      <c r="A6" s="170" t="s">
        <v>2</v>
      </c>
      <c r="B6" s="170" t="s">
        <v>3</v>
      </c>
      <c r="C6" s="170" t="s">
        <v>4</v>
      </c>
      <c r="D6" s="170" t="s">
        <v>6</v>
      </c>
      <c r="E6" s="170" t="s">
        <v>8</v>
      </c>
    </row>
    <row r="7" spans="1:5" s="97" customFormat="1" ht="92.25" customHeight="1">
      <c r="A7" s="102" t="s">
        <v>11</v>
      </c>
      <c r="B7" s="102" t="s">
        <v>12</v>
      </c>
      <c r="C7" s="103" t="s">
        <v>13</v>
      </c>
    </row>
    <row r="8" spans="1:5" s="97" customFormat="1">
      <c r="A8" s="104"/>
      <c r="B8" s="104"/>
      <c r="C8" s="103"/>
      <c r="D8" s="106" t="s">
        <v>19</v>
      </c>
      <c r="E8" s="119">
        <v>24.6</v>
      </c>
    </row>
    <row r="9" spans="1:5" s="97" customFormat="1">
      <c r="A9" s="104"/>
      <c r="B9" s="104"/>
      <c r="C9" s="103"/>
      <c r="D9" s="106"/>
      <c r="E9" s="119"/>
    </row>
    <row r="10" spans="1:5" s="97" customFormat="1" ht="92.25" customHeight="1">
      <c r="A10" s="102" t="s">
        <v>20</v>
      </c>
      <c r="B10" s="102" t="s">
        <v>12</v>
      </c>
      <c r="C10" s="103" t="s">
        <v>21</v>
      </c>
    </row>
    <row r="11" spans="1:5" s="97" customFormat="1">
      <c r="A11" s="104"/>
      <c r="B11" s="104"/>
      <c r="D11" s="106" t="s">
        <v>19</v>
      </c>
      <c r="E11" s="121">
        <v>28.3</v>
      </c>
    </row>
    <row r="12" spans="1:5" s="97" customFormat="1">
      <c r="A12" s="104"/>
      <c r="B12" s="104"/>
      <c r="C12" s="103"/>
      <c r="D12" s="106"/>
      <c r="E12" s="119"/>
    </row>
    <row r="13" spans="1:5" s="97" customFormat="1" ht="126.75" customHeight="1">
      <c r="A13" s="102" t="s">
        <v>26</v>
      </c>
      <c r="B13" s="102" t="s">
        <v>27</v>
      </c>
      <c r="C13" s="103" t="s">
        <v>28</v>
      </c>
    </row>
    <row r="14" spans="1:5" s="97" customFormat="1">
      <c r="D14" s="106" t="s">
        <v>19</v>
      </c>
      <c r="E14" s="121">
        <v>40.700000000000003</v>
      </c>
    </row>
    <row r="15" spans="1:5" s="97" customFormat="1">
      <c r="A15" s="104"/>
      <c r="B15" s="104"/>
      <c r="C15" s="103"/>
      <c r="D15" s="106"/>
      <c r="E15" s="119"/>
    </row>
    <row r="16" spans="1:5" s="97" customFormat="1" ht="45.75" customHeight="1">
      <c r="A16" s="102" t="s">
        <v>33</v>
      </c>
      <c r="B16" s="102" t="s">
        <v>34</v>
      </c>
      <c r="C16" s="103" t="s">
        <v>542</v>
      </c>
    </row>
    <row r="17" spans="1:5" s="97" customFormat="1">
      <c r="D17" s="106" t="s">
        <v>19</v>
      </c>
      <c r="E17" s="121">
        <v>12.2</v>
      </c>
    </row>
    <row r="18" spans="1:5" s="97" customFormat="1">
      <c r="A18" s="104"/>
      <c r="B18" s="104"/>
      <c r="C18" s="103"/>
      <c r="D18" s="106"/>
      <c r="E18" s="119"/>
    </row>
    <row r="19" spans="1:5" s="97" customFormat="1" ht="137.25" customHeight="1">
      <c r="A19" s="102" t="s">
        <v>39</v>
      </c>
      <c r="B19" s="102" t="s">
        <v>40</v>
      </c>
      <c r="C19" s="103" t="s">
        <v>41</v>
      </c>
    </row>
    <row r="20" spans="1:5" s="97" customFormat="1">
      <c r="D20" s="106" t="s">
        <v>19</v>
      </c>
      <c r="E20" s="121">
        <v>46.3</v>
      </c>
    </row>
    <row r="21" spans="1:5" s="97" customFormat="1">
      <c r="A21" s="104"/>
      <c r="B21" s="104"/>
      <c r="C21" s="103"/>
      <c r="D21" s="106"/>
      <c r="E21" s="119"/>
    </row>
    <row r="22" spans="1:5" s="97" customFormat="1" ht="69" customHeight="1">
      <c r="A22" s="102" t="s">
        <v>46</v>
      </c>
      <c r="B22" s="102" t="s">
        <v>47</v>
      </c>
      <c r="C22" s="103" t="s">
        <v>48</v>
      </c>
    </row>
    <row r="23" spans="1:5" s="97" customFormat="1">
      <c r="D23" s="106" t="s">
        <v>52</v>
      </c>
      <c r="E23" s="121">
        <v>5.93</v>
      </c>
    </row>
    <row r="24" spans="1:5" s="97" customFormat="1">
      <c r="A24" s="104"/>
      <c r="B24" s="104"/>
      <c r="C24" s="103"/>
      <c r="D24" s="106"/>
      <c r="E24" s="119"/>
    </row>
    <row r="25" spans="1:5" s="97" customFormat="1" ht="68.25" customHeight="1">
      <c r="A25" s="102" t="s">
        <v>53</v>
      </c>
      <c r="B25" s="102" t="s">
        <v>47</v>
      </c>
      <c r="C25" s="103" t="s">
        <v>54</v>
      </c>
    </row>
    <row r="26" spans="1:5" s="97" customFormat="1">
      <c r="D26" s="110" t="s">
        <v>52</v>
      </c>
      <c r="E26" s="121">
        <v>7.37</v>
      </c>
    </row>
    <row r="27" spans="1:5" s="97" customFormat="1">
      <c r="A27" s="104"/>
      <c r="B27" s="104"/>
      <c r="C27" s="103"/>
      <c r="D27" s="106"/>
      <c r="E27" s="119"/>
    </row>
    <row r="28" spans="1:5" s="97" customFormat="1" ht="69" customHeight="1">
      <c r="A28" s="102" t="s">
        <v>60</v>
      </c>
      <c r="B28" s="102" t="s">
        <v>47</v>
      </c>
      <c r="C28" s="103" t="s">
        <v>61</v>
      </c>
    </row>
    <row r="29" spans="1:5" s="97" customFormat="1">
      <c r="D29" s="110" t="s">
        <v>52</v>
      </c>
      <c r="E29" s="121">
        <v>9.39</v>
      </c>
    </row>
    <row r="30" spans="1:5" s="97" customFormat="1">
      <c r="A30" s="104"/>
      <c r="B30" s="104"/>
      <c r="C30" s="103"/>
      <c r="D30" s="106"/>
      <c r="E30" s="119"/>
    </row>
    <row r="31" spans="1:5" s="97" customFormat="1" ht="46.5" customHeight="1">
      <c r="A31" s="102" t="s">
        <v>65</v>
      </c>
      <c r="B31" s="102" t="s">
        <v>66</v>
      </c>
      <c r="C31" s="103" t="s">
        <v>67</v>
      </c>
    </row>
    <row r="32" spans="1:5" s="97" customFormat="1">
      <c r="D32" s="110" t="s">
        <v>19</v>
      </c>
      <c r="E32" s="121">
        <v>9.18</v>
      </c>
    </row>
    <row r="33" spans="1:5" s="97" customFormat="1">
      <c r="A33" s="104"/>
      <c r="B33" s="104"/>
      <c r="C33" s="103"/>
      <c r="D33" s="106"/>
      <c r="E33" s="119"/>
    </row>
    <row r="34" spans="1:5" s="97" customFormat="1" ht="46.5" customHeight="1">
      <c r="A34" s="102" t="s">
        <v>72</v>
      </c>
      <c r="B34" s="102" t="s">
        <v>66</v>
      </c>
      <c r="C34" s="103" t="s">
        <v>73</v>
      </c>
    </row>
    <row r="35" spans="1:5" s="97" customFormat="1">
      <c r="D35" s="110" t="s">
        <v>19</v>
      </c>
      <c r="E35" s="121">
        <v>12.5</v>
      </c>
    </row>
    <row r="36" spans="1:5" s="97" customFormat="1">
      <c r="A36" s="104"/>
      <c r="B36" s="104"/>
      <c r="C36" s="103"/>
      <c r="D36" s="106"/>
      <c r="E36" s="119"/>
    </row>
    <row r="37" spans="1:5" s="97" customFormat="1" ht="70.5" customHeight="1">
      <c r="A37" s="102" t="s">
        <v>74</v>
      </c>
      <c r="B37" s="102" t="s">
        <v>75</v>
      </c>
      <c r="C37" s="103" t="s">
        <v>76</v>
      </c>
    </row>
    <row r="38" spans="1:5" s="97" customFormat="1">
      <c r="D38" s="110" t="s">
        <v>52</v>
      </c>
      <c r="E38" s="121">
        <v>0.84</v>
      </c>
    </row>
    <row r="39" spans="1:5" s="97" customFormat="1">
      <c r="A39" s="104"/>
      <c r="B39" s="104"/>
      <c r="C39" s="103"/>
      <c r="D39" s="106"/>
      <c r="E39" s="119"/>
    </row>
    <row r="40" spans="1:5" s="97" customFormat="1" ht="69" customHeight="1">
      <c r="A40" s="102" t="s">
        <v>81</v>
      </c>
      <c r="B40" s="102" t="s">
        <v>75</v>
      </c>
      <c r="C40" s="103" t="s">
        <v>82</v>
      </c>
    </row>
    <row r="41" spans="1:5" s="97" customFormat="1">
      <c r="D41" s="110" t="s">
        <v>52</v>
      </c>
      <c r="E41" s="121">
        <v>1.23</v>
      </c>
    </row>
    <row r="42" spans="1:5" s="97" customFormat="1">
      <c r="A42" s="104"/>
      <c r="B42" s="104"/>
      <c r="C42" s="103"/>
      <c r="D42" s="106"/>
      <c r="E42" s="119"/>
    </row>
    <row r="43" spans="1:5" s="97" customFormat="1" ht="68.25" customHeight="1">
      <c r="A43" s="102" t="s">
        <v>85</v>
      </c>
      <c r="B43" s="102" t="s">
        <v>75</v>
      </c>
      <c r="C43" s="103" t="s">
        <v>86</v>
      </c>
    </row>
    <row r="44" spans="1:5" s="97" customFormat="1">
      <c r="D44" s="110" t="s">
        <v>52</v>
      </c>
      <c r="E44" s="121">
        <v>1.7</v>
      </c>
    </row>
    <row r="45" spans="1:5" s="97" customFormat="1">
      <c r="A45" s="104"/>
      <c r="B45" s="104"/>
      <c r="C45" s="103"/>
      <c r="D45" s="106"/>
      <c r="E45" s="119"/>
    </row>
    <row r="46" spans="1:5" s="97" customFormat="1" ht="68.25" customHeight="1">
      <c r="A46" s="102" t="s">
        <v>87</v>
      </c>
      <c r="B46" s="102" t="s">
        <v>75</v>
      </c>
      <c r="C46" s="103" t="s">
        <v>88</v>
      </c>
    </row>
    <row r="47" spans="1:5" s="97" customFormat="1">
      <c r="D47" s="110" t="s">
        <v>52</v>
      </c>
      <c r="E47" s="121">
        <v>2.25</v>
      </c>
    </row>
    <row r="48" spans="1:5" s="97" customFormat="1">
      <c r="A48" s="104"/>
      <c r="B48" s="104"/>
      <c r="C48" s="103"/>
      <c r="D48" s="106"/>
      <c r="E48" s="119"/>
    </row>
    <row r="49" spans="1:8" s="97" customFormat="1" ht="81" customHeight="1">
      <c r="A49" s="102" t="s">
        <v>90</v>
      </c>
      <c r="B49" s="102" t="s">
        <v>91</v>
      </c>
      <c r="C49" s="103" t="s">
        <v>92</v>
      </c>
    </row>
    <row r="50" spans="1:8" s="97" customFormat="1">
      <c r="D50" s="110" t="s">
        <v>52</v>
      </c>
      <c r="E50" s="121">
        <v>2.9</v>
      </c>
    </row>
    <row r="51" spans="1:8" s="97" customFormat="1">
      <c r="A51" s="104"/>
      <c r="B51" s="104"/>
      <c r="C51" s="103"/>
      <c r="D51" s="106"/>
      <c r="E51" s="119"/>
    </row>
    <row r="52" spans="1:8" s="97" customFormat="1" ht="81" customHeight="1">
      <c r="A52" s="102" t="s">
        <v>96</v>
      </c>
      <c r="B52" s="102" t="s">
        <v>91</v>
      </c>
      <c r="C52" s="103" t="s">
        <v>97</v>
      </c>
    </row>
    <row r="53" spans="1:8" s="97" customFormat="1">
      <c r="D53" s="110" t="s">
        <v>52</v>
      </c>
      <c r="E53" s="121">
        <v>6.28</v>
      </c>
    </row>
    <row r="54" spans="1:8" s="97" customFormat="1">
      <c r="A54" s="104"/>
      <c r="B54" s="104"/>
      <c r="C54" s="103"/>
      <c r="D54" s="106"/>
      <c r="E54" s="119"/>
    </row>
    <row r="55" spans="1:8" s="97" customFormat="1" ht="80.25" customHeight="1">
      <c r="A55" s="102" t="s">
        <v>100</v>
      </c>
      <c r="B55" s="102" t="s">
        <v>91</v>
      </c>
      <c r="C55" s="103" t="s">
        <v>101</v>
      </c>
    </row>
    <row r="56" spans="1:8" s="97" customFormat="1">
      <c r="D56" s="110" t="s">
        <v>52</v>
      </c>
      <c r="E56" s="121">
        <v>8.76</v>
      </c>
    </row>
    <row r="57" spans="1:8" s="97" customFormat="1">
      <c r="A57" s="104"/>
      <c r="B57" s="104"/>
      <c r="C57" s="103"/>
      <c r="D57" s="106"/>
      <c r="E57" s="119"/>
    </row>
    <row r="58" spans="1:8" s="97" customFormat="1" ht="78.75" customHeight="1">
      <c r="A58" s="102" t="s">
        <v>108</v>
      </c>
      <c r="B58" s="102" t="s">
        <v>91</v>
      </c>
      <c r="C58" s="103" t="s">
        <v>109</v>
      </c>
    </row>
    <row r="59" spans="1:8" s="97" customFormat="1">
      <c r="D59" s="110" t="s">
        <v>52</v>
      </c>
      <c r="E59" s="121">
        <v>11.3</v>
      </c>
    </row>
    <row r="60" spans="1:8" s="97" customFormat="1">
      <c r="A60" s="104"/>
      <c r="B60" s="104"/>
      <c r="C60" s="103"/>
      <c r="D60" s="106"/>
      <c r="E60" s="119"/>
    </row>
    <row r="61" spans="1:8" s="97" customFormat="1" ht="79.5" customHeight="1">
      <c r="A61" s="102" t="s">
        <v>114</v>
      </c>
      <c r="B61" s="102" t="s">
        <v>91</v>
      </c>
      <c r="C61" s="103" t="s">
        <v>115</v>
      </c>
    </row>
    <row r="62" spans="1:8" s="97" customFormat="1">
      <c r="D62" s="110" t="s">
        <v>52</v>
      </c>
      <c r="E62" s="121">
        <v>20.2</v>
      </c>
    </row>
    <row r="63" spans="1:8" s="97" customFormat="1" ht="4.5" customHeight="1">
      <c r="A63" s="104"/>
      <c r="B63" s="104"/>
      <c r="C63" s="103"/>
      <c r="D63" s="106"/>
      <c r="E63" s="119"/>
    </row>
    <row r="64" spans="1:8" s="97" customFormat="1" ht="68.25" customHeight="1">
      <c r="A64" s="102" t="s">
        <v>118</v>
      </c>
      <c r="B64" s="102" t="s">
        <v>119</v>
      </c>
      <c r="C64" s="103" t="s">
        <v>120</v>
      </c>
      <c r="H64" s="124"/>
    </row>
    <row r="65" spans="1:5" s="97" customFormat="1">
      <c r="D65" s="110" t="s">
        <v>19</v>
      </c>
      <c r="E65" s="121">
        <f>116+(116*10/100)</f>
        <v>127.6</v>
      </c>
    </row>
    <row r="66" spans="1:5" s="97" customFormat="1" ht="4.5" customHeight="1">
      <c r="A66" s="104"/>
      <c r="B66" s="104"/>
      <c r="C66" s="103"/>
      <c r="D66" s="106"/>
      <c r="E66" s="119"/>
    </row>
    <row r="67" spans="1:5" s="97" customFormat="1" ht="113.25" customHeight="1">
      <c r="A67" s="102" t="s">
        <v>123</v>
      </c>
      <c r="B67" s="102" t="s">
        <v>124</v>
      </c>
      <c r="C67" s="103" t="s">
        <v>125</v>
      </c>
    </row>
    <row r="68" spans="1:5" s="97" customFormat="1">
      <c r="D68" s="110" t="s">
        <v>19</v>
      </c>
      <c r="E68" s="121">
        <f>92+(92*10/100)</f>
        <v>101.2</v>
      </c>
    </row>
    <row r="69" spans="1:5" s="97" customFormat="1" ht="4.5" customHeight="1">
      <c r="A69" s="104"/>
      <c r="B69" s="104"/>
      <c r="C69" s="103"/>
      <c r="D69" s="106"/>
      <c r="E69" s="119"/>
    </row>
    <row r="70" spans="1:5" s="97" customFormat="1" ht="102" customHeight="1">
      <c r="A70" s="102" t="s">
        <v>129</v>
      </c>
      <c r="B70" s="102" t="s">
        <v>130</v>
      </c>
      <c r="C70" s="103" t="s">
        <v>131</v>
      </c>
    </row>
    <row r="71" spans="1:5" s="97" customFormat="1">
      <c r="D71" s="110" t="s">
        <v>19</v>
      </c>
      <c r="E71" s="121">
        <f>1744+(1744*10/100)</f>
        <v>1918.4</v>
      </c>
    </row>
    <row r="72" spans="1:5" s="97" customFormat="1"/>
    <row r="73" spans="1:5" s="97" customFormat="1" ht="4.5" customHeight="1">
      <c r="A73" s="104"/>
      <c r="B73" s="104"/>
      <c r="C73" s="103"/>
      <c r="D73" s="106"/>
      <c r="E73" s="119"/>
    </row>
    <row r="74" spans="1:5" s="97" customFormat="1" ht="113.25" customHeight="1">
      <c r="A74" s="102" t="s">
        <v>466</v>
      </c>
      <c r="B74" s="102" t="s">
        <v>134</v>
      </c>
      <c r="C74" s="103" t="s">
        <v>135</v>
      </c>
    </row>
    <row r="75" spans="1:5" s="97" customFormat="1">
      <c r="D75" s="110" t="s">
        <v>19</v>
      </c>
      <c r="E75" s="121">
        <f>2607.5+(2607.5*10/100)</f>
        <v>2868.25</v>
      </c>
    </row>
    <row r="76" spans="1:5" s="97" customFormat="1" ht="4.5" customHeight="1">
      <c r="A76" s="104"/>
      <c r="B76" s="104"/>
      <c r="C76" s="103"/>
      <c r="D76" s="106"/>
      <c r="E76" s="119"/>
    </row>
    <row r="77" spans="1:5" s="97" customFormat="1" ht="102.75" customHeight="1">
      <c r="A77" s="102" t="s">
        <v>139</v>
      </c>
      <c r="B77" s="102" t="s">
        <v>140</v>
      </c>
      <c r="C77" s="103" t="s">
        <v>141</v>
      </c>
    </row>
    <row r="78" spans="1:5" s="97" customFormat="1">
      <c r="D78" s="110" t="s">
        <v>19</v>
      </c>
      <c r="E78" s="121">
        <v>109.9</v>
      </c>
    </row>
    <row r="79" spans="1:5" s="97" customFormat="1" ht="4.5" customHeight="1">
      <c r="A79" s="104"/>
      <c r="B79" s="104"/>
      <c r="C79" s="103"/>
      <c r="D79" s="106"/>
      <c r="E79" s="119"/>
    </row>
    <row r="80" spans="1:5" s="97" customFormat="1" ht="102.75" customHeight="1">
      <c r="A80" s="102" t="s">
        <v>144</v>
      </c>
      <c r="B80" s="102" t="s">
        <v>140</v>
      </c>
      <c r="C80" s="103" t="s">
        <v>145</v>
      </c>
    </row>
    <row r="81" spans="1:5" s="97" customFormat="1">
      <c r="D81" s="110" t="s">
        <v>19</v>
      </c>
      <c r="E81" s="121">
        <v>139.30000000000001</v>
      </c>
    </row>
    <row r="82" spans="1:5" s="97" customFormat="1"/>
    <row r="83" spans="1:5" s="97" customFormat="1" ht="124.5" customHeight="1">
      <c r="A83" s="102" t="s">
        <v>148</v>
      </c>
      <c r="B83" s="102" t="s">
        <v>149</v>
      </c>
      <c r="C83" s="103" t="s">
        <v>150</v>
      </c>
    </row>
    <row r="84" spans="1:5" s="97" customFormat="1">
      <c r="D84" s="110" t="s">
        <v>19</v>
      </c>
      <c r="E84" s="121">
        <v>91</v>
      </c>
    </row>
    <row r="85" spans="1:5" s="97" customFormat="1">
      <c r="A85" s="104"/>
      <c r="B85" s="104"/>
      <c r="C85" s="103"/>
      <c r="D85" s="106"/>
      <c r="E85" s="119"/>
    </row>
    <row r="86" spans="1:5" s="97" customFormat="1" ht="102.75" customHeight="1">
      <c r="A86" s="102" t="s">
        <v>153</v>
      </c>
      <c r="B86" s="102" t="s">
        <v>140</v>
      </c>
      <c r="C86" s="103" t="s">
        <v>543</v>
      </c>
    </row>
    <row r="87" spans="1:5" s="97" customFormat="1">
      <c r="D87" s="110" t="s">
        <v>19</v>
      </c>
      <c r="E87" s="121">
        <v>160</v>
      </c>
    </row>
    <row r="88" spans="1:5" s="97" customFormat="1">
      <c r="A88" s="104"/>
      <c r="B88" s="104"/>
      <c r="C88" s="103"/>
      <c r="D88" s="106"/>
      <c r="E88" s="119"/>
    </row>
    <row r="89" spans="1:5" s="97" customFormat="1" ht="102" customHeight="1">
      <c r="A89" s="102" t="s">
        <v>156</v>
      </c>
      <c r="B89" s="102" t="s">
        <v>140</v>
      </c>
      <c r="C89" s="103" t="s">
        <v>544</v>
      </c>
    </row>
    <row r="90" spans="1:5" s="97" customFormat="1">
      <c r="D90" s="110" t="s">
        <v>19</v>
      </c>
      <c r="E90" s="121">
        <v>229.7</v>
      </c>
    </row>
    <row r="91" spans="1:5" s="97" customFormat="1"/>
    <row r="92" spans="1:5" s="97" customFormat="1" ht="101.25" customHeight="1">
      <c r="A92" s="102" t="s">
        <v>158</v>
      </c>
      <c r="B92" s="102" t="s">
        <v>140</v>
      </c>
      <c r="C92" s="103" t="s">
        <v>545</v>
      </c>
    </row>
    <row r="93" spans="1:5" s="97" customFormat="1">
      <c r="D93" s="110" t="s">
        <v>19</v>
      </c>
      <c r="E93" s="121">
        <v>155.69999999999999</v>
      </c>
    </row>
    <row r="94" spans="1:5" s="97" customFormat="1">
      <c r="A94" s="104"/>
      <c r="B94" s="104"/>
      <c r="C94" s="103"/>
      <c r="D94" s="106"/>
      <c r="E94" s="119"/>
    </row>
    <row r="95" spans="1:5" s="97" customFormat="1" ht="100.5" customHeight="1">
      <c r="A95" s="102" t="s">
        <v>161</v>
      </c>
      <c r="B95" s="102" t="s">
        <v>140</v>
      </c>
      <c r="C95" s="103" t="s">
        <v>546</v>
      </c>
    </row>
    <row r="96" spans="1:5" s="97" customFormat="1">
      <c r="D96" s="110" t="s">
        <v>19</v>
      </c>
      <c r="E96" s="121">
        <v>249.6</v>
      </c>
    </row>
    <row r="97" spans="1:5" s="97" customFormat="1">
      <c r="A97" s="104"/>
      <c r="B97" s="104"/>
      <c r="C97" s="103"/>
      <c r="D97" s="106"/>
      <c r="E97" s="119"/>
    </row>
    <row r="98" spans="1:5" s="97" customFormat="1" ht="124.5" customHeight="1">
      <c r="A98" s="102" t="s">
        <v>163</v>
      </c>
      <c r="B98" s="102" t="s">
        <v>164</v>
      </c>
      <c r="C98" s="103" t="s">
        <v>165</v>
      </c>
    </row>
    <row r="99" spans="1:5" s="97" customFormat="1">
      <c r="D99" s="110" t="s">
        <v>19</v>
      </c>
      <c r="E99" s="121">
        <v>127.1</v>
      </c>
    </row>
    <row r="100" spans="1:5" s="97" customFormat="1"/>
    <row r="101" spans="1:5" s="97" customFormat="1" ht="103.5" customHeight="1">
      <c r="A101" s="102" t="s">
        <v>168</v>
      </c>
      <c r="B101" s="102" t="s">
        <v>169</v>
      </c>
      <c r="C101" s="103" t="s">
        <v>170</v>
      </c>
    </row>
    <row r="102" spans="1:5" s="97" customFormat="1">
      <c r="D102" s="110" t="s">
        <v>19</v>
      </c>
      <c r="E102" s="121">
        <v>181.3</v>
      </c>
    </row>
    <row r="103" spans="1:5" s="97" customFormat="1" ht="4.5" customHeight="1">
      <c r="A103" s="104"/>
      <c r="B103" s="104"/>
      <c r="C103" s="103"/>
      <c r="D103" s="106"/>
      <c r="E103" s="119"/>
    </row>
    <row r="104" spans="1:5" s="97" customFormat="1" ht="114" customHeight="1">
      <c r="A104" s="102" t="s">
        <v>175</v>
      </c>
      <c r="B104" s="102" t="s">
        <v>176</v>
      </c>
      <c r="C104" s="103" t="s">
        <v>177</v>
      </c>
    </row>
    <row r="105" spans="1:5" s="97" customFormat="1">
      <c r="D105" s="110" t="s">
        <v>19</v>
      </c>
      <c r="E105" s="121">
        <f>4134+(4134*10/100)</f>
        <v>4547.3999999999996</v>
      </c>
    </row>
    <row r="106" spans="1:5" s="97" customFormat="1" ht="4.5" customHeight="1">
      <c r="A106" s="104"/>
      <c r="B106" s="104"/>
      <c r="C106" s="103"/>
      <c r="D106" s="106"/>
      <c r="E106" s="119"/>
    </row>
    <row r="107" spans="1:5" s="97" customFormat="1" ht="90" customHeight="1">
      <c r="A107" s="102" t="s">
        <v>182</v>
      </c>
      <c r="B107" s="102" t="s">
        <v>183</v>
      </c>
      <c r="C107" s="103" t="s">
        <v>547</v>
      </c>
    </row>
    <row r="108" spans="1:5" s="97" customFormat="1">
      <c r="D108" s="110" t="s">
        <v>19</v>
      </c>
      <c r="E108" s="121">
        <v>21.8</v>
      </c>
    </row>
    <row r="109" spans="1:5" s="97" customFormat="1"/>
    <row r="110" spans="1:5" s="97" customFormat="1" ht="79.5" customHeight="1">
      <c r="A110" s="102" t="s">
        <v>189</v>
      </c>
      <c r="B110" s="102" t="s">
        <v>190</v>
      </c>
      <c r="C110" s="103" t="s">
        <v>191</v>
      </c>
    </row>
    <row r="111" spans="1:5" s="97" customFormat="1">
      <c r="D111" s="110" t="s">
        <v>19</v>
      </c>
      <c r="E111" s="121">
        <v>62.4</v>
      </c>
    </row>
    <row r="112" spans="1:5" s="97" customFormat="1"/>
    <row r="113" spans="1:5" s="97" customFormat="1" ht="112.5" customHeight="1">
      <c r="A113" s="102" t="s">
        <v>194</v>
      </c>
      <c r="B113" s="102" t="s">
        <v>195</v>
      </c>
      <c r="C113" s="103" t="s">
        <v>196</v>
      </c>
    </row>
    <row r="114" spans="1:5" s="97" customFormat="1">
      <c r="D114" s="110" t="s">
        <v>19</v>
      </c>
      <c r="E114" s="121">
        <v>77.599999999999994</v>
      </c>
    </row>
    <row r="115" spans="1:5" s="97" customFormat="1">
      <c r="A115" s="104"/>
      <c r="B115" s="104"/>
      <c r="C115" s="103"/>
      <c r="D115" s="106"/>
      <c r="E115" s="119"/>
    </row>
    <row r="116" spans="1:5" s="97" customFormat="1" ht="78.75" customHeight="1">
      <c r="A116" s="102" t="s">
        <v>201</v>
      </c>
      <c r="B116" s="102" t="s">
        <v>202</v>
      </c>
      <c r="C116" s="103" t="s">
        <v>548</v>
      </c>
    </row>
    <row r="117" spans="1:5" s="97" customFormat="1">
      <c r="D117" s="110" t="s">
        <v>19</v>
      </c>
      <c r="E117" s="121">
        <v>72.400000000000006</v>
      </c>
    </row>
    <row r="118" spans="1:5" s="97" customFormat="1"/>
    <row r="119" spans="1:5" s="97" customFormat="1" ht="90" customHeight="1">
      <c r="A119" s="102" t="s">
        <v>206</v>
      </c>
      <c r="B119" s="102" t="s">
        <v>207</v>
      </c>
      <c r="C119" s="103" t="s">
        <v>549</v>
      </c>
    </row>
    <row r="120" spans="1:5" s="97" customFormat="1">
      <c r="D120" s="110" t="s">
        <v>19</v>
      </c>
      <c r="E120" s="121">
        <v>90.2</v>
      </c>
    </row>
    <row r="121" spans="1:5" s="97" customFormat="1">
      <c r="A121" s="104"/>
      <c r="B121" s="104"/>
      <c r="C121" s="103"/>
      <c r="D121" s="106"/>
      <c r="E121" s="119"/>
    </row>
    <row r="122" spans="1:5" s="97" customFormat="1" ht="113.25" customHeight="1">
      <c r="A122" s="102" t="s">
        <v>213</v>
      </c>
      <c r="B122" s="102" t="s">
        <v>214</v>
      </c>
      <c r="C122" s="103" t="s">
        <v>550</v>
      </c>
    </row>
    <row r="123" spans="1:5" s="97" customFormat="1">
      <c r="D123" s="110" t="s">
        <v>19</v>
      </c>
      <c r="E123" s="121">
        <v>216</v>
      </c>
    </row>
    <row r="124" spans="1:5" s="97" customFormat="1">
      <c r="A124" s="104"/>
      <c r="B124" s="104"/>
      <c r="C124" s="103"/>
      <c r="D124" s="106"/>
      <c r="E124" s="119"/>
    </row>
    <row r="125" spans="1:5" s="97" customFormat="1" ht="68.25" customHeight="1">
      <c r="A125" s="102" t="s">
        <v>218</v>
      </c>
      <c r="B125" s="102" t="s">
        <v>219</v>
      </c>
      <c r="C125" s="103" t="s">
        <v>551</v>
      </c>
    </row>
    <row r="126" spans="1:5" s="97" customFormat="1">
      <c r="D126" s="110" t="s">
        <v>52</v>
      </c>
      <c r="E126" s="121">
        <v>1.79</v>
      </c>
    </row>
    <row r="127" spans="1:5" s="97" customFormat="1" ht="4.5" customHeight="1">
      <c r="A127" s="104"/>
      <c r="B127" s="104"/>
      <c r="C127" s="103"/>
      <c r="D127" s="106"/>
      <c r="E127" s="119"/>
    </row>
    <row r="128" spans="1:5" s="97" customFormat="1" ht="79.5" customHeight="1">
      <c r="A128" s="102" t="s">
        <v>223</v>
      </c>
      <c r="B128" s="102" t="s">
        <v>224</v>
      </c>
      <c r="C128" s="103" t="s">
        <v>552</v>
      </c>
    </row>
    <row r="129" spans="1:5" s="97" customFormat="1">
      <c r="D129" s="110" t="s">
        <v>19</v>
      </c>
      <c r="E129" s="121">
        <f>1237.7+(1237.7*10/100)</f>
        <v>1361.47</v>
      </c>
    </row>
    <row r="130" spans="1:5" s="97" customFormat="1" ht="4.5" customHeight="1">
      <c r="A130" s="104"/>
      <c r="B130" s="104"/>
      <c r="C130" s="103"/>
      <c r="D130" s="106"/>
      <c r="E130" s="119"/>
    </row>
    <row r="131" spans="1:5" s="97" customFormat="1" ht="125.25" customHeight="1">
      <c r="A131" s="102" t="s">
        <v>227</v>
      </c>
      <c r="B131" s="102" t="s">
        <v>228</v>
      </c>
      <c r="C131" s="103" t="s">
        <v>553</v>
      </c>
    </row>
    <row r="132" spans="1:5" s="97" customFormat="1">
      <c r="D132" s="110" t="s">
        <v>19</v>
      </c>
      <c r="E132" s="121">
        <f>3245+(3245*10/100)</f>
        <v>3569.5</v>
      </c>
    </row>
    <row r="133" spans="1:5" s="97" customFormat="1" ht="4.5" customHeight="1">
      <c r="A133" s="104"/>
      <c r="B133" s="104"/>
      <c r="C133" s="103"/>
      <c r="D133" s="106"/>
      <c r="E133" s="119"/>
    </row>
    <row r="134" spans="1:5" s="97" customFormat="1" ht="125.25" customHeight="1">
      <c r="A134" s="102" t="s">
        <v>230</v>
      </c>
      <c r="B134" s="102" t="s">
        <v>231</v>
      </c>
      <c r="C134" s="103" t="s">
        <v>554</v>
      </c>
    </row>
    <row r="135" spans="1:5" s="97" customFormat="1">
      <c r="D135" s="110" t="s">
        <v>19</v>
      </c>
      <c r="E135" s="121">
        <f>12444+(12444*10/100)</f>
        <v>13688.4</v>
      </c>
    </row>
    <row r="136" spans="1:5" s="97" customFormat="1" ht="4.5" customHeight="1">
      <c r="A136" s="104"/>
      <c r="B136" s="104"/>
      <c r="C136" s="103"/>
      <c r="D136" s="106"/>
      <c r="E136" s="119"/>
    </row>
    <row r="137" spans="1:5" s="97" customFormat="1" ht="231.75" customHeight="1">
      <c r="A137" s="102" t="s">
        <v>235</v>
      </c>
      <c r="B137" s="102" t="s">
        <v>236</v>
      </c>
      <c r="C137" s="103" t="s">
        <v>555</v>
      </c>
    </row>
    <row r="138" spans="1:5" s="97" customFormat="1">
      <c r="D138" s="110" t="s">
        <v>240</v>
      </c>
      <c r="E138" s="121">
        <v>56.3</v>
      </c>
    </row>
    <row r="139" spans="1:5" s="97" customFormat="1"/>
    <row r="140" spans="1:5" s="97" customFormat="1" ht="101.25">
      <c r="A140" s="102" t="s">
        <v>241</v>
      </c>
      <c r="B140" s="102" t="s">
        <v>242</v>
      </c>
      <c r="C140" s="103" t="s">
        <v>556</v>
      </c>
    </row>
    <row r="141" spans="1:5" s="97" customFormat="1">
      <c r="D141" s="110" t="s">
        <v>226</v>
      </c>
      <c r="E141" s="121">
        <v>123.3</v>
      </c>
    </row>
    <row r="142" spans="1:5" s="97" customFormat="1">
      <c r="A142" s="104"/>
      <c r="B142" s="104"/>
      <c r="C142" s="103"/>
      <c r="D142" s="106"/>
      <c r="E142" s="119"/>
    </row>
    <row r="143" spans="1:5" s="97" customFormat="1" ht="45">
      <c r="A143" s="102" t="s">
        <v>246</v>
      </c>
      <c r="B143" s="102" t="s">
        <v>247</v>
      </c>
      <c r="C143" s="103" t="s">
        <v>557</v>
      </c>
    </row>
    <row r="144" spans="1:5" s="97" customFormat="1">
      <c r="D144" s="110" t="s">
        <v>226</v>
      </c>
      <c r="E144" s="121">
        <v>45.2</v>
      </c>
    </row>
    <row r="145" spans="1:5" s="97" customFormat="1">
      <c r="A145" s="104"/>
      <c r="B145" s="104"/>
      <c r="C145" s="103"/>
      <c r="D145" s="106"/>
      <c r="E145" s="119"/>
    </row>
    <row r="146" spans="1:5" s="97" customFormat="1" ht="57.75" customHeight="1">
      <c r="A146" s="102" t="s">
        <v>250</v>
      </c>
      <c r="B146" s="102" t="s">
        <v>251</v>
      </c>
      <c r="C146" s="103" t="s">
        <v>252</v>
      </c>
    </row>
    <row r="147" spans="1:5" s="97" customFormat="1">
      <c r="D147" s="110" t="s">
        <v>52</v>
      </c>
      <c r="E147" s="121">
        <v>6.16</v>
      </c>
    </row>
    <row r="148" spans="1:5" s="97" customFormat="1">
      <c r="A148" s="104"/>
      <c r="B148" s="104"/>
      <c r="C148" s="103"/>
      <c r="D148" s="106"/>
      <c r="E148" s="119"/>
    </row>
    <row r="149" spans="1:5" s="97" customFormat="1" ht="69.75" customHeight="1">
      <c r="A149" s="102" t="s">
        <v>254</v>
      </c>
      <c r="B149" s="102" t="s">
        <v>255</v>
      </c>
      <c r="C149" s="103" t="s">
        <v>256</v>
      </c>
    </row>
    <row r="150" spans="1:5" s="97" customFormat="1">
      <c r="D150" s="110" t="s">
        <v>52</v>
      </c>
      <c r="E150" s="121">
        <v>4.07</v>
      </c>
    </row>
    <row r="151" spans="1:5" s="97" customFormat="1">
      <c r="A151" s="104"/>
      <c r="B151" s="104"/>
      <c r="C151" s="103"/>
      <c r="D151" s="106"/>
      <c r="E151" s="119"/>
    </row>
    <row r="152" spans="1:5" s="97" customFormat="1" ht="69" customHeight="1">
      <c r="A152" s="102" t="s">
        <v>258</v>
      </c>
      <c r="B152" s="102" t="s">
        <v>255</v>
      </c>
      <c r="C152" s="103" t="s">
        <v>259</v>
      </c>
    </row>
    <row r="153" spans="1:5" s="97" customFormat="1">
      <c r="D153" s="110" t="s">
        <v>52</v>
      </c>
      <c r="E153" s="121">
        <v>4.22</v>
      </c>
    </row>
    <row r="154" spans="1:5" s="97" customFormat="1">
      <c r="A154" s="104"/>
      <c r="B154" s="104"/>
      <c r="C154" s="103"/>
      <c r="D154" s="106"/>
      <c r="E154" s="119"/>
    </row>
    <row r="155" spans="1:5" s="97" customFormat="1" ht="66.75" customHeight="1">
      <c r="A155" s="102" t="s">
        <v>261</v>
      </c>
      <c r="B155" s="102" t="s">
        <v>255</v>
      </c>
      <c r="C155" s="103" t="s">
        <v>256</v>
      </c>
    </row>
    <row r="156" spans="1:5" s="97" customFormat="1">
      <c r="D156" s="110" t="s">
        <v>52</v>
      </c>
      <c r="E156" s="121">
        <v>4.07</v>
      </c>
    </row>
    <row r="157" spans="1:5" s="97" customFormat="1">
      <c r="A157" s="104"/>
      <c r="B157" s="104"/>
      <c r="C157" s="103"/>
      <c r="D157" s="106"/>
      <c r="E157" s="119"/>
    </row>
    <row r="158" spans="1:5" s="97" customFormat="1" ht="66.75" customHeight="1">
      <c r="A158" s="102" t="s">
        <v>263</v>
      </c>
      <c r="B158" s="102" t="s">
        <v>255</v>
      </c>
      <c r="C158" s="103" t="s">
        <v>264</v>
      </c>
    </row>
    <row r="159" spans="1:5" s="97" customFormat="1">
      <c r="D159" s="110" t="s">
        <v>52</v>
      </c>
      <c r="E159" s="121">
        <v>6.18</v>
      </c>
    </row>
    <row r="160" spans="1:5" s="97" customFormat="1"/>
    <row r="161" spans="1:5" s="97" customFormat="1" ht="79.5" customHeight="1">
      <c r="A161" s="102" t="s">
        <v>266</v>
      </c>
      <c r="B161" s="102" t="s">
        <v>267</v>
      </c>
      <c r="C161" s="103" t="s">
        <v>268</v>
      </c>
    </row>
    <row r="162" spans="1:5" s="97" customFormat="1">
      <c r="D162" s="110" t="s">
        <v>19</v>
      </c>
      <c r="E162" s="121">
        <v>29.4</v>
      </c>
    </row>
    <row r="163" spans="1:5" s="97" customFormat="1">
      <c r="A163" s="104"/>
      <c r="B163" s="104"/>
      <c r="C163" s="103"/>
      <c r="D163" s="106"/>
      <c r="E163" s="119"/>
    </row>
    <row r="164" spans="1:5" s="97" customFormat="1" ht="80.25" customHeight="1">
      <c r="A164" s="102" t="s">
        <v>273</v>
      </c>
      <c r="B164" s="102" t="s">
        <v>274</v>
      </c>
      <c r="C164" s="103" t="s">
        <v>275</v>
      </c>
    </row>
    <row r="165" spans="1:5" s="97" customFormat="1">
      <c r="D165" s="110" t="s">
        <v>19</v>
      </c>
      <c r="E165" s="121">
        <v>18.7</v>
      </c>
    </row>
    <row r="166" spans="1:5" s="97" customFormat="1" ht="4.5" customHeight="1">
      <c r="A166" s="104"/>
      <c r="B166" s="104"/>
      <c r="C166" s="103"/>
      <c r="D166" s="106"/>
      <c r="E166" s="119"/>
    </row>
    <row r="167" spans="1:5" s="97" customFormat="1" ht="70.5" customHeight="1">
      <c r="A167" s="102" t="s">
        <v>280</v>
      </c>
      <c r="B167" s="102" t="s">
        <v>281</v>
      </c>
      <c r="C167" s="103" t="s">
        <v>282</v>
      </c>
    </row>
    <row r="168" spans="1:5" s="97" customFormat="1">
      <c r="D168" s="110" t="s">
        <v>19</v>
      </c>
      <c r="E168" s="121">
        <f>121.5+(121.5*10/100)</f>
        <v>133.65</v>
      </c>
    </row>
    <row r="169" spans="1:5" s="97" customFormat="1" ht="4.5" customHeight="1">
      <c r="A169" s="104"/>
      <c r="B169" s="104"/>
      <c r="C169" s="103"/>
      <c r="D169" s="106"/>
      <c r="E169" s="119"/>
    </row>
    <row r="170" spans="1:5" s="97" customFormat="1" ht="91.5" customHeight="1">
      <c r="A170" s="102" t="s">
        <v>284</v>
      </c>
      <c r="B170" s="102" t="s">
        <v>285</v>
      </c>
      <c r="C170" s="103" t="s">
        <v>286</v>
      </c>
    </row>
    <row r="171" spans="1:5" s="97" customFormat="1">
      <c r="D171" s="110" t="s">
        <v>19</v>
      </c>
      <c r="E171" s="121">
        <f>3658+(3658*10/100)</f>
        <v>4023.8</v>
      </c>
    </row>
    <row r="172" spans="1:5" s="97" customFormat="1" ht="4.5" customHeight="1">
      <c r="A172" s="104"/>
      <c r="B172" s="104"/>
      <c r="C172" s="103"/>
      <c r="D172" s="106"/>
      <c r="E172" s="119"/>
    </row>
    <row r="173" spans="1:5" s="97" customFormat="1" ht="91.5" customHeight="1">
      <c r="A173" s="102" t="s">
        <v>288</v>
      </c>
      <c r="B173" s="102" t="s">
        <v>285</v>
      </c>
      <c r="C173" s="103" t="s">
        <v>286</v>
      </c>
    </row>
    <row r="174" spans="1:5" s="97" customFormat="1">
      <c r="D174" s="110" t="s">
        <v>19</v>
      </c>
      <c r="E174" s="121">
        <f>4465+(4465*10/100)</f>
        <v>4911.5</v>
      </c>
    </row>
    <row r="175" spans="1:5" s="97" customFormat="1">
      <c r="A175" s="104"/>
      <c r="B175" s="104"/>
      <c r="C175" s="103"/>
      <c r="D175" s="106"/>
      <c r="E175" s="119"/>
    </row>
    <row r="176" spans="1:5" s="97" customFormat="1" ht="170.25" customHeight="1">
      <c r="A176" s="102" t="s">
        <v>290</v>
      </c>
      <c r="B176" s="102" t="s">
        <v>291</v>
      </c>
      <c r="C176" s="103" t="s">
        <v>558</v>
      </c>
    </row>
    <row r="177" spans="1:5" s="97" customFormat="1">
      <c r="D177" s="110" t="s">
        <v>19</v>
      </c>
      <c r="E177" s="121">
        <f>7298+(7298*10/100)</f>
        <v>8027.8</v>
      </c>
    </row>
    <row r="178" spans="1:5" s="97" customFormat="1"/>
    <row r="179" spans="1:5" s="97" customFormat="1" ht="135" customHeight="1">
      <c r="A179" s="102" t="s">
        <v>294</v>
      </c>
      <c r="B179" s="102" t="s">
        <v>295</v>
      </c>
      <c r="C179" s="103" t="s">
        <v>296</v>
      </c>
    </row>
    <row r="180" spans="1:5" s="97" customFormat="1">
      <c r="D180" s="110" t="s">
        <v>19</v>
      </c>
      <c r="E180" s="121">
        <f>4252+(4252*10/100)</f>
        <v>4677.2</v>
      </c>
    </row>
    <row r="181" spans="1:5" s="97" customFormat="1">
      <c r="A181" s="104"/>
      <c r="B181" s="104"/>
      <c r="C181" s="103"/>
      <c r="D181" s="106"/>
      <c r="E181" s="119"/>
    </row>
    <row r="182" spans="1:5" s="97" customFormat="1" ht="135.75" customHeight="1">
      <c r="A182" s="102" t="s">
        <v>298</v>
      </c>
      <c r="B182" s="102" t="s">
        <v>299</v>
      </c>
      <c r="C182" s="103" t="s">
        <v>559</v>
      </c>
    </row>
    <row r="183" spans="1:5" s="97" customFormat="1">
      <c r="D183" s="110" t="s">
        <v>19</v>
      </c>
      <c r="E183" s="121">
        <f>4217+(4217*10/100)</f>
        <v>4638.7</v>
      </c>
    </row>
    <row r="184" spans="1:5" s="97" customFormat="1">
      <c r="A184" s="104"/>
      <c r="B184" s="104"/>
      <c r="C184" s="103"/>
      <c r="D184" s="106"/>
      <c r="E184" s="119"/>
    </row>
    <row r="185" spans="1:5" s="97" customFormat="1" ht="125.25" customHeight="1">
      <c r="A185" s="102" t="s">
        <v>302</v>
      </c>
      <c r="B185" s="102" t="s">
        <v>303</v>
      </c>
      <c r="C185" s="103" t="s">
        <v>560</v>
      </c>
    </row>
    <row r="186" spans="1:5" s="97" customFormat="1">
      <c r="D186" s="110" t="s">
        <v>19</v>
      </c>
      <c r="E186" s="121">
        <f>2607+(2607*10/100)</f>
        <v>2867.7</v>
      </c>
    </row>
    <row r="187" spans="1:5" s="97" customFormat="1" ht="4.5" customHeight="1">
      <c r="A187" s="104"/>
      <c r="B187" s="104"/>
      <c r="C187" s="103"/>
      <c r="D187" s="106"/>
      <c r="E187" s="119"/>
    </row>
    <row r="188" spans="1:5" s="97" customFormat="1" ht="181.5" customHeight="1">
      <c r="A188" s="102" t="s">
        <v>306</v>
      </c>
      <c r="B188" s="102" t="s">
        <v>307</v>
      </c>
      <c r="C188" s="103" t="s">
        <v>561</v>
      </c>
    </row>
    <row r="189" spans="1:5" s="97" customFormat="1">
      <c r="D189" s="110" t="s">
        <v>19</v>
      </c>
      <c r="E189" s="121">
        <f>1256+(1256*10/100)</f>
        <v>1381.6</v>
      </c>
    </row>
    <row r="190" spans="1:5" s="97" customFormat="1" ht="4.5" customHeight="1">
      <c r="A190" s="104"/>
      <c r="B190" s="104"/>
      <c r="C190" s="103"/>
      <c r="D190" s="106"/>
      <c r="E190" s="119"/>
    </row>
    <row r="191" spans="1:5" s="97" customFormat="1" ht="170.25" customHeight="1">
      <c r="A191" s="102" t="s">
        <v>312</v>
      </c>
      <c r="B191" s="102" t="s">
        <v>313</v>
      </c>
      <c r="C191" s="103" t="s">
        <v>314</v>
      </c>
    </row>
    <row r="192" spans="1:5" s="97" customFormat="1">
      <c r="D192" s="110" t="s">
        <v>240</v>
      </c>
      <c r="E192" s="121">
        <v>9.5500000000000007</v>
      </c>
    </row>
    <row r="193" spans="1:5" s="97" customFormat="1" ht="4.5" customHeight="1">
      <c r="A193" s="104"/>
      <c r="B193" s="104"/>
      <c r="C193" s="103"/>
      <c r="D193" s="106"/>
      <c r="E193" s="119"/>
    </row>
    <row r="194" spans="1:5" s="97" customFormat="1" ht="45.75" customHeight="1">
      <c r="A194" s="102" t="s">
        <v>316</v>
      </c>
      <c r="B194" s="102" t="s">
        <v>317</v>
      </c>
      <c r="C194" s="103" t="s">
        <v>562</v>
      </c>
    </row>
    <row r="195" spans="1:5" s="97" customFormat="1">
      <c r="D195" s="110" t="s">
        <v>240</v>
      </c>
      <c r="E195" s="121">
        <v>22.3</v>
      </c>
    </row>
    <row r="196" spans="1:5" s="97" customFormat="1">
      <c r="A196" s="104"/>
      <c r="B196" s="104"/>
      <c r="C196" s="103"/>
      <c r="D196" s="106"/>
      <c r="E196" s="119"/>
    </row>
    <row r="197" spans="1:5" s="97" customFormat="1" ht="45.75" customHeight="1">
      <c r="A197" s="102" t="s">
        <v>320</v>
      </c>
      <c r="B197" s="102" t="s">
        <v>321</v>
      </c>
      <c r="C197" s="103" t="s">
        <v>322</v>
      </c>
    </row>
    <row r="198" spans="1:5" s="97" customFormat="1">
      <c r="D198" s="110" t="s">
        <v>240</v>
      </c>
      <c r="E198" s="121">
        <v>6.36</v>
      </c>
    </row>
    <row r="199" spans="1:5" s="97" customFormat="1">
      <c r="A199" s="104"/>
      <c r="B199" s="104"/>
      <c r="C199" s="103"/>
      <c r="D199" s="106"/>
      <c r="E199" s="119"/>
    </row>
    <row r="200" spans="1:5" s="97" customFormat="1" ht="69" customHeight="1">
      <c r="A200" s="102" t="s">
        <v>323</v>
      </c>
      <c r="B200" s="102" t="s">
        <v>324</v>
      </c>
      <c r="C200" s="103" t="s">
        <v>325</v>
      </c>
    </row>
    <row r="201" spans="1:5" s="97" customFormat="1">
      <c r="D201" s="110" t="s">
        <v>327</v>
      </c>
      <c r="E201" s="121">
        <v>2.71</v>
      </c>
    </row>
    <row r="202" spans="1:5" s="97" customFormat="1">
      <c r="A202" s="104"/>
      <c r="B202" s="104"/>
      <c r="C202" s="103"/>
      <c r="D202" s="106"/>
      <c r="E202" s="119"/>
    </row>
    <row r="203" spans="1:5" s="97" customFormat="1" ht="56.25" customHeight="1">
      <c r="A203" s="102" t="s">
        <v>328</v>
      </c>
      <c r="B203" s="102" t="s">
        <v>329</v>
      </c>
      <c r="C203" s="103" t="s">
        <v>330</v>
      </c>
    </row>
    <row r="204" spans="1:5" s="97" customFormat="1">
      <c r="D204" s="110" t="s">
        <v>327</v>
      </c>
      <c r="E204" s="121">
        <f>11.72+(11.72*10/100)</f>
        <v>12.892000000000001</v>
      </c>
    </row>
    <row r="205" spans="1:5" s="97" customFormat="1">
      <c r="A205" s="104"/>
      <c r="B205" s="104"/>
      <c r="C205" s="103"/>
      <c r="D205" s="106"/>
      <c r="E205" s="119"/>
    </row>
    <row r="206" spans="1:5" s="97" customFormat="1" ht="57.75" customHeight="1">
      <c r="A206" s="102" t="s">
        <v>334</v>
      </c>
      <c r="B206" s="102" t="s">
        <v>431</v>
      </c>
      <c r="C206" s="103" t="s">
        <v>335</v>
      </c>
    </row>
    <row r="207" spans="1:5" s="97" customFormat="1">
      <c r="D207" s="110" t="s">
        <v>345</v>
      </c>
      <c r="E207" s="121">
        <f>0.97</f>
        <v>0.97</v>
      </c>
    </row>
    <row r="208" spans="1:5" s="97" customFormat="1">
      <c r="A208" s="104"/>
      <c r="B208" s="104"/>
      <c r="C208" s="103"/>
      <c r="D208" s="106"/>
      <c r="E208" s="119"/>
    </row>
    <row r="209" spans="1:5" s="97" customFormat="1" ht="69" customHeight="1">
      <c r="A209" s="102" t="s">
        <v>432</v>
      </c>
      <c r="B209" s="102" t="s">
        <v>346</v>
      </c>
      <c r="C209" s="103" t="s">
        <v>347</v>
      </c>
    </row>
    <row r="210" spans="1:5" s="97" customFormat="1">
      <c r="D210" s="110" t="s">
        <v>348</v>
      </c>
      <c r="E210" s="121">
        <v>26.6</v>
      </c>
    </row>
    <row r="211" spans="1:5" s="97" customFormat="1">
      <c r="A211" s="104"/>
      <c r="B211" s="104"/>
      <c r="C211" s="103"/>
      <c r="D211" s="106"/>
      <c r="E211" s="119"/>
    </row>
    <row r="212" spans="1:5" s="97" customFormat="1" ht="47.25" customHeight="1">
      <c r="A212" s="102" t="s">
        <v>433</v>
      </c>
      <c r="B212" s="102" t="s">
        <v>349</v>
      </c>
      <c r="C212" s="103" t="s">
        <v>350</v>
      </c>
    </row>
    <row r="213" spans="1:5" s="97" customFormat="1">
      <c r="D213" s="110" t="s">
        <v>348</v>
      </c>
      <c r="E213" s="121">
        <v>15.1</v>
      </c>
    </row>
    <row r="214" spans="1:5" s="97" customFormat="1">
      <c r="A214" s="104"/>
      <c r="B214" s="104"/>
      <c r="C214" s="103"/>
      <c r="D214" s="106"/>
      <c r="E214" s="119"/>
    </row>
    <row r="215" spans="1:5" s="97" customFormat="1" ht="35.25" customHeight="1">
      <c r="A215" s="102" t="s">
        <v>521</v>
      </c>
      <c r="B215" s="102" t="s">
        <v>351</v>
      </c>
      <c r="C215" s="103" t="s">
        <v>352</v>
      </c>
    </row>
    <row r="216" spans="1:5" s="97" customFormat="1">
      <c r="D216" s="110" t="s">
        <v>348</v>
      </c>
      <c r="E216" s="121">
        <v>13.9</v>
      </c>
    </row>
    <row r="217" spans="1:5" s="97" customFormat="1">
      <c r="A217" s="104"/>
      <c r="B217" s="104"/>
      <c r="C217" s="103"/>
      <c r="D217" s="106"/>
      <c r="E217" s="119"/>
    </row>
    <row r="218" spans="1:5" s="97" customFormat="1" ht="45" customHeight="1">
      <c r="A218" s="102" t="s">
        <v>523</v>
      </c>
      <c r="B218" s="102" t="s">
        <v>522</v>
      </c>
      <c r="C218" s="103" t="s">
        <v>563</v>
      </c>
    </row>
    <row r="219" spans="1:5" s="97" customFormat="1">
      <c r="D219" s="110" t="s">
        <v>348</v>
      </c>
      <c r="E219" s="121">
        <f>10.6</f>
        <v>10.6</v>
      </c>
    </row>
    <row r="220" spans="1:5" s="97" customFormat="1">
      <c r="A220" s="104"/>
      <c r="B220" s="104"/>
      <c r="C220" s="103"/>
      <c r="D220" s="106"/>
      <c r="E220" s="119"/>
    </row>
    <row r="221" spans="1:5" s="97" customFormat="1" ht="46.5" customHeight="1">
      <c r="A221" s="102" t="s">
        <v>525</v>
      </c>
      <c r="B221" s="102" t="s">
        <v>524</v>
      </c>
      <c r="C221" s="103" t="s">
        <v>358</v>
      </c>
    </row>
    <row r="222" spans="1:5" s="97" customFormat="1">
      <c r="A222" s="112"/>
      <c r="C222" s="113"/>
      <c r="D222" s="110" t="s">
        <v>345</v>
      </c>
      <c r="E222" s="121">
        <f>1.74</f>
        <v>1.74</v>
      </c>
    </row>
    <row r="223" spans="1:5" s="97" customFormat="1">
      <c r="A223" s="104"/>
      <c r="B223" s="104"/>
      <c r="C223" s="103"/>
      <c r="D223" s="106"/>
      <c r="E223" s="119"/>
    </row>
    <row r="224" spans="1:5" s="97" customFormat="1" ht="33.75" customHeight="1">
      <c r="A224" s="102" t="s">
        <v>526</v>
      </c>
      <c r="B224" s="102" t="s">
        <v>359</v>
      </c>
      <c r="C224" s="103" t="s">
        <v>360</v>
      </c>
    </row>
    <row r="225" spans="1:5" s="97" customFormat="1">
      <c r="D225" s="110" t="s">
        <v>348</v>
      </c>
      <c r="E225" s="121">
        <f>7.41</f>
        <v>7.41</v>
      </c>
    </row>
    <row r="226" spans="1:5" s="97" customFormat="1">
      <c r="A226" s="104"/>
      <c r="B226" s="104"/>
      <c r="C226" s="103"/>
      <c r="D226" s="106"/>
      <c r="E226" s="119"/>
    </row>
    <row r="227" spans="1:5" s="97" customFormat="1" ht="34.5" customHeight="1">
      <c r="A227" s="102" t="s">
        <v>527</v>
      </c>
      <c r="B227" s="102" t="s">
        <v>363</v>
      </c>
      <c r="C227" s="103" t="s">
        <v>364</v>
      </c>
    </row>
    <row r="228" spans="1:5" s="97" customFormat="1">
      <c r="C228" s="113"/>
      <c r="D228" s="110" t="s">
        <v>348</v>
      </c>
      <c r="E228" s="121">
        <f>14.2</f>
        <v>14.2</v>
      </c>
    </row>
    <row r="229" spans="1:5" s="97" customFormat="1" ht="23.25" customHeight="1">
      <c r="A229" s="102" t="s">
        <v>528</v>
      </c>
      <c r="B229" s="102" t="s">
        <v>368</v>
      </c>
      <c r="C229" s="103" t="s">
        <v>369</v>
      </c>
    </row>
    <row r="230" spans="1:5" s="97" customFormat="1">
      <c r="C230" s="113"/>
      <c r="D230" s="110" t="s">
        <v>348</v>
      </c>
      <c r="E230" s="121">
        <v>20</v>
      </c>
    </row>
    <row r="231" spans="1:5" s="97" customFormat="1">
      <c r="A231" s="104"/>
      <c r="B231" s="104"/>
      <c r="C231" s="103"/>
      <c r="D231" s="106"/>
      <c r="E231" s="119"/>
    </row>
    <row r="232" spans="1:5" s="97" customFormat="1" ht="34.5" customHeight="1">
      <c r="A232" s="102" t="s">
        <v>529</v>
      </c>
      <c r="B232" s="102" t="s">
        <v>370</v>
      </c>
      <c r="C232" s="103" t="s">
        <v>371</v>
      </c>
    </row>
    <row r="233" spans="1:5" s="97" customFormat="1">
      <c r="D233" s="110" t="s">
        <v>345</v>
      </c>
      <c r="E233" s="121">
        <f>4.01</f>
        <v>4.01</v>
      </c>
    </row>
    <row r="234" spans="1:5" s="97" customFormat="1">
      <c r="A234" s="104"/>
      <c r="B234" s="104"/>
      <c r="C234" s="103"/>
      <c r="D234" s="106"/>
      <c r="E234" s="119"/>
    </row>
    <row r="235" spans="1:5" s="97" customFormat="1" ht="34.5" customHeight="1">
      <c r="A235" s="102" t="s">
        <v>530</v>
      </c>
      <c r="B235" s="102" t="s">
        <v>372</v>
      </c>
      <c r="C235" s="103" t="s">
        <v>373</v>
      </c>
    </row>
    <row r="236" spans="1:5" s="97" customFormat="1">
      <c r="D236" s="110" t="s">
        <v>19</v>
      </c>
      <c r="E236" s="121">
        <f>20.5</f>
        <v>20.5</v>
      </c>
    </row>
    <row r="237" spans="1:5" s="97" customFormat="1">
      <c r="A237" s="104"/>
      <c r="B237" s="104"/>
      <c r="C237" s="103"/>
      <c r="D237" s="106"/>
      <c r="E237" s="119"/>
    </row>
    <row r="238" spans="1:5" s="97" customFormat="1" ht="67.5">
      <c r="A238" s="102" t="s">
        <v>531</v>
      </c>
      <c r="B238" s="102" t="s">
        <v>374</v>
      </c>
      <c r="C238" s="103" t="s">
        <v>564</v>
      </c>
    </row>
    <row r="239" spans="1:5" s="97" customFormat="1">
      <c r="D239" s="110" t="s">
        <v>240</v>
      </c>
      <c r="E239" s="121">
        <v>24.7</v>
      </c>
    </row>
    <row r="240" spans="1:5" s="97" customFormat="1">
      <c r="A240" s="104"/>
      <c r="B240" s="104"/>
      <c r="C240" s="103"/>
      <c r="D240" s="106"/>
      <c r="E240" s="119"/>
    </row>
    <row r="241" spans="1:5" s="97" customFormat="1" ht="58.5" customHeight="1">
      <c r="A241" s="102" t="s">
        <v>532</v>
      </c>
      <c r="B241" s="102" t="s">
        <v>376</v>
      </c>
      <c r="C241" s="103" t="s">
        <v>377</v>
      </c>
    </row>
    <row r="242" spans="1:5" s="97" customFormat="1">
      <c r="D242" s="110" t="s">
        <v>52</v>
      </c>
      <c r="E242" s="121">
        <f>13.7</f>
        <v>13.7</v>
      </c>
    </row>
    <row r="243" spans="1:5" s="97" customFormat="1">
      <c r="A243" s="104"/>
      <c r="B243" s="104"/>
      <c r="C243" s="103"/>
      <c r="D243" s="106"/>
      <c r="E243" s="119"/>
    </row>
    <row r="244" spans="1:5" s="97" customFormat="1" ht="78.75" customHeight="1">
      <c r="A244" s="102" t="s">
        <v>533</v>
      </c>
      <c r="B244" s="102" t="s">
        <v>378</v>
      </c>
      <c r="C244" s="103" t="s">
        <v>379</v>
      </c>
    </row>
    <row r="245" spans="1:5" s="97" customFormat="1">
      <c r="D245" s="110" t="s">
        <v>348</v>
      </c>
      <c r="E245" s="121">
        <f>17.8</f>
        <v>17.8</v>
      </c>
    </row>
    <row r="246" spans="1:5" s="97" customFormat="1">
      <c r="A246" s="104"/>
      <c r="B246" s="104"/>
      <c r="C246" s="103"/>
      <c r="D246" s="106"/>
      <c r="E246" s="119"/>
    </row>
    <row r="247" spans="1:5" s="97" customFormat="1" ht="181.5" customHeight="1">
      <c r="A247" s="102" t="s">
        <v>534</v>
      </c>
      <c r="B247" s="102" t="s">
        <v>381</v>
      </c>
      <c r="C247" s="103" t="s">
        <v>382</v>
      </c>
    </row>
    <row r="248" spans="1:5" s="97" customFormat="1">
      <c r="B248" s="102"/>
      <c r="C248" s="103" t="s">
        <v>380</v>
      </c>
    </row>
    <row r="249" spans="1:5" s="97" customFormat="1">
      <c r="D249" s="110" t="s">
        <v>348</v>
      </c>
      <c r="E249" s="121">
        <f>48.9</f>
        <v>48.9</v>
      </c>
    </row>
    <row r="250" spans="1:5" s="97" customFormat="1">
      <c r="A250" s="104"/>
      <c r="B250" s="104"/>
      <c r="C250" s="103"/>
      <c r="D250" s="106"/>
      <c r="E250" s="119"/>
    </row>
    <row r="251" spans="1:5" s="97" customFormat="1" ht="57" customHeight="1">
      <c r="A251" s="102" t="s">
        <v>535</v>
      </c>
      <c r="B251" s="102" t="s">
        <v>387</v>
      </c>
      <c r="C251" s="103" t="s">
        <v>388</v>
      </c>
    </row>
    <row r="252" spans="1:5" s="97" customFormat="1">
      <c r="D252" s="110" t="s">
        <v>52</v>
      </c>
      <c r="E252" s="121">
        <f>13</f>
        <v>13</v>
      </c>
    </row>
    <row r="253" spans="1:5" s="97" customFormat="1">
      <c r="A253" s="104"/>
      <c r="B253" s="104"/>
      <c r="C253" s="103"/>
      <c r="D253" s="106"/>
      <c r="E253" s="119"/>
    </row>
    <row r="254" spans="1:5" s="97" customFormat="1" ht="57" customHeight="1">
      <c r="A254" s="102" t="s">
        <v>536</v>
      </c>
      <c r="B254" s="102" t="s">
        <v>390</v>
      </c>
      <c r="C254" s="103" t="s">
        <v>391</v>
      </c>
    </row>
    <row r="255" spans="1:5" s="97" customFormat="1" ht="4.5" customHeight="1">
      <c r="A255" s="104"/>
      <c r="B255" s="104"/>
      <c r="C255" s="103"/>
      <c r="D255" s="106"/>
      <c r="E255" s="119"/>
    </row>
    <row r="256" spans="1:5" s="97" customFormat="1">
      <c r="B256" s="104"/>
      <c r="C256" s="113"/>
      <c r="D256" s="106" t="s">
        <v>395</v>
      </c>
      <c r="E256" s="121">
        <f>2.59</f>
        <v>2.59</v>
      </c>
    </row>
    <row r="257" s="97" customFormat="1"/>
    <row r="258" s="97" customFormat="1"/>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Fogli di lavoro</vt:lpstr>
      </vt:variant>
      <vt:variant>
        <vt:i4>6</vt:i4>
      </vt:variant>
    </vt:vector>
  </HeadingPairs>
  <TitlesOfParts>
    <vt:vector size="6" baseType="lpstr">
      <vt:lpstr>computo</vt:lpstr>
      <vt:lpstr>quadro economico</vt:lpstr>
      <vt:lpstr>sicurezza</vt:lpstr>
      <vt:lpstr>incid manodopera</vt:lpstr>
      <vt:lpstr>sommario computo</vt:lpstr>
      <vt:lpstr>elenco prezzi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revision>0</cp:revision>
  <cp:lastPrinted>2013-11-11T15:30:44Z</cp:lastPrinted>
  <dcterms:created xsi:type="dcterms:W3CDTF">2013-10-24T10:05:08Z</dcterms:created>
  <dcterms:modified xsi:type="dcterms:W3CDTF">2013-11-11T16:41:47Z</dcterms:modified>
</cp:coreProperties>
</file>